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C:\Users\mbacci\Desktop\"/>
    </mc:Choice>
  </mc:AlternateContent>
  <xr:revisionPtr revIDLastSave="0" documentId="8_{E5699A25-4F0D-476A-A32C-43CFA9B65AF7}" xr6:coauthVersionLast="47" xr6:coauthVersionMax="47" xr10:uidLastSave="{00000000-0000-0000-0000-000000000000}"/>
  <bookViews>
    <workbookView xWindow="-108" yWindow="-108" windowWidth="23256" windowHeight="12576" tabRatio="919" activeTab="16" xr2:uid="{00000000-000D-0000-FFFF-FFFF00000000}"/>
  </bookViews>
  <sheets>
    <sheet name="Fiche Technique" sheetId="10" r:id="rId1"/>
    <sheet name="Fiche d'Evaluation" sheetId="11" r:id="rId2"/>
    <sheet name="Luminaires" sheetId="13" r:id="rId3"/>
    <sheet name="Armoires" sheetId="12" r:id="rId4"/>
    <sheet name="Départs" sheetId="14" r:id="rId5"/>
    <sheet name="Compteurs_EDF" sheetId="16" r:id="rId6"/>
    <sheet name="ORIENT_FLUX_LUM" sheetId="18" r:id="rId7"/>
    <sheet name="T°_COUL" sheetId="19" r:id="rId8"/>
    <sheet name="Section  A" sheetId="1" r:id="rId9"/>
    <sheet name="B" sheetId="2" r:id="rId10"/>
    <sheet name="C" sheetId="3" r:id="rId11"/>
    <sheet name="D" sheetId="4" r:id="rId12"/>
    <sheet name="E" sheetId="5" r:id="rId13"/>
    <sheet name="F" sheetId="6" r:id="rId14"/>
    <sheet name="G" sheetId="7" r:id="rId15"/>
    <sheet name="H" sheetId="8" r:id="rId16"/>
    <sheet name="Tools" sheetId="9" r:id="rId17"/>
    <sheet name="Renvoi suivi EP" sheetId="20" state="hidden" r:id="rId18"/>
  </sheets>
  <externalReferences>
    <externalReference r:id="rId19"/>
  </externalReferences>
  <definedNames>
    <definedName name="acces">'[1]Catalogue-Armoire'!$B$2:$B$3</definedName>
    <definedName name="adresse_de_la_mairie">'Fiche Technique'!$B$3</definedName>
    <definedName name="adresse_mairie">'Fiche Technique'!$B$3</definedName>
    <definedName name="Classification_de_la_voie">'[1]Catalogue-Point_lumineux '!$A:$A</definedName>
    <definedName name="Code_INSEE">'Fiche Technique'!$C$8</definedName>
    <definedName name="Code_Postal">'Fiche Technique'!$C$7</definedName>
    <definedName name="Conformité">'[1]Catalogue-Point_lumineux '!$Q:$Q</definedName>
    <definedName name="Conso_EP_initiale_réelle_totale_de_la_commune">'Fiche Technique'!$C$55</definedName>
    <definedName name="Décoration_urbaine">'[1]Catalogue-Point_lumineux '!$U:$U</definedName>
    <definedName name="Distribution_du_neutre">'[1]Catalogue-Point_lumineux '!$F:$F</definedName>
    <definedName name="etat">'[1]Catalogue-Armoire'!$I$2:$I$6</definedName>
    <definedName name="Etat_app._du_cable">'[1]Catalogue-Point_lumineux '!$E:$E</definedName>
    <definedName name="Etat_lanterne">'[1]Catalogue-Point_lumineux '!$X:$X</definedName>
    <definedName name="Etat_support">'[1]Catalogue-Point_lumineux '!$J:$J</definedName>
    <definedName name="Etat_vasque">'[1]Catalogue-Point_lumineux '!$Z:$Z</definedName>
    <definedName name="etatduposte">'[1]Catalogue-Armoire'!$C$2:$C$6</definedName>
    <definedName name="Facture_d_électricité_théorique_initiale_sur_la_commune">'Fiche Technique'!$C$63</definedName>
    <definedName name="fermeture">'[1]Catalogue-Armoire'!$H$2:$H$7</definedName>
    <definedName name="Gain_consommation_d_énergie_finale_du_projet">'Fiche Technique'!$C$104</definedName>
    <definedName name="Gain_facture_électricité_du_projet">'Fiche Technique'!$C$108</definedName>
    <definedName name="gestionnaire_EP">'Fiche Technique'!$B$4</definedName>
    <definedName name="Hauteur">'[1]Catalogue-Point_lumineux '!$K:$K</definedName>
    <definedName name="implantation">'[1]Catalogue-Armoire'!$G$2:$G$7</definedName>
    <definedName name="Longueur_total_des_voies_éclairées">'Fiche Technique'!$C$9</definedName>
    <definedName name="marque">'[1]Catalogue-Armoire'!$M$2:$M$9</definedName>
    <definedName name="Marque_lanterne">'[1]Catalogue-Point_lumineux '!$W:$W</definedName>
    <definedName name="Marque_support">'[1]Catalogue-Point_lumineux '!$I:$I</definedName>
    <definedName name="Matériau">'[1]Catalogue-Point_lumineux '!$N:$N</definedName>
    <definedName name="modelearm">'[1]Catalogue-Armoire'!$D$2:$D$3</definedName>
    <definedName name="nature">'[1]Catalogue-Armoire'!$F$2:$F$5</definedName>
    <definedName name="Nature_du_réseau">'[1]Catalogue-Point_lumineux '!$B:$B</definedName>
    <definedName name="Niveau_éclairement">'[1]Catalogue-Point_lumineux '!$AC:$AC</definedName>
    <definedName name="Nom_commune">'Fiche Technique'!$B$2</definedName>
    <definedName name="Nom_de_la_commune">'Fiche Technique'!$B$2</definedName>
    <definedName name="Nombre_armoires">'Fiche Technique'!$C$77</definedName>
    <definedName name="Nombre_foyers_lumineux_de_la_commune">'Fiche Technique'!$C$14</definedName>
    <definedName name="Nombre_foyers_lumineux_dont_la_commune_est_responsable">'Fiche Technique'!$C$73</definedName>
    <definedName name="Nombre_foyers_lumineux_dont_la_commune_n_est_pas_responsable">'Fiche Technique'!$C$74</definedName>
    <definedName name="Nombre_foyers_lumineux_en_ZI_ZA_ZAC_dont_la_commune_est_responsable">'Fiche Technique'!$C$75</definedName>
    <definedName name="Nombre_horloges_astronomiques_à_installer">'Fiche Technique'!$C$78</definedName>
    <definedName name="ON">'[1]Catalogue-Armoire'!$J$2:$J$3</definedName>
    <definedName name="P_moyenne_Foyer_lumineux_initiale_sur_l_ensemble_de_la_commune">'Fiche Technique'!$C$60</definedName>
    <definedName name="Présence_d_une_prise_festivité">'[1]Catalogue-Point_lumineux '!$T:$T</definedName>
    <definedName name="protectiondepart">'[1]Catalogue-Armoire'!$N$2:$N$7</definedName>
    <definedName name="Saillie">'[1]Catalogue-Point_lumineux '!$L:$L</definedName>
    <definedName name="Section">'[1]Catalogue-Point_lumineux '!$M:$M</definedName>
    <definedName name="Section_du_cable">'[1]Catalogue-Point_lumineux '!$D:$D</definedName>
    <definedName name="Style_support">'[1]Catalogue-Point_lumineux '!$H:$H</definedName>
    <definedName name="Taux_d_économies_d_énergie">'Fiche Technique'!$C$103</definedName>
    <definedName name="Type_de_cable">'[1]Catalogue-Point_lumineux '!$C:$C</definedName>
    <definedName name="Type_de_disjoncteur">'[1]Catalogue-Armoire'!$P$2:$P$8</definedName>
    <definedName name="Type_de_protection_electrique">'[1]Catalogue-Point_lumineux '!$P:$P</definedName>
    <definedName name="Type_lanterne">'[1]Catalogue-Point_lumineux '!$V:$V</definedName>
    <definedName name="Type_support">'[1]Catalogue-Point_lumineux '!$G:$G</definedName>
    <definedName name="Type_vasque">'[1]Catalogue-Point_lumineux '!$Y:$Y</definedName>
    <definedName name="typearm">'[1]Catalogue-Armoire'!$E$2:$E$9</definedName>
    <definedName name="typecommande">'[1]Catalogue-Armoire'!$L$2:$L$6</definedName>
    <definedName name="typedeposte">'[1]Catalogue-Armoire'!$A$2:$A$5</definedName>
    <definedName name="typefusible">'[1]Catalogue-Armoire'!$O$2:$O$6</definedName>
    <definedName name="typereseau">'[1]Catalogue-Armoire'!$K$2:$K$4</definedName>
    <definedName name="Z_41834499_EE54_474F_BE90_CBDA5E101158_.wvu.Cols" localSheetId="1" hidden="1">'Fiche d''Evaluation'!$E:$G</definedName>
    <definedName name="Z_41834499_EE54_474F_BE90_CBDA5E101158_.wvu.PrintArea" localSheetId="3" hidden="1">Armoires!$AI$2:$AJ$13</definedName>
    <definedName name="Z_41834499_EE54_474F_BE90_CBDA5E101158_.wvu.PrintArea" localSheetId="4" hidden="1">Départs!$F$2:$M$35</definedName>
    <definedName name="_xlnm.Print_Area" localSheetId="3">Armoires!$AI$2:$AJ$13</definedName>
    <definedName name="_xlnm.Print_Area" localSheetId="4">Départs!$F$2:$M$35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3" i="20" l="1"/>
  <c r="P3" i="20"/>
  <c r="O3" i="20"/>
  <c r="J3" i="20"/>
  <c r="I3" i="20"/>
  <c r="H3" i="20"/>
  <c r="G3" i="20"/>
  <c r="F3" i="20"/>
  <c r="C117" i="10" l="1"/>
  <c r="B2" i="18" l="1"/>
  <c r="AK29" i="13" l="1"/>
  <c r="AJ29" i="13"/>
  <c r="AE8" i="13" l="1"/>
  <c r="E43" i="11" l="1"/>
  <c r="E36" i="11"/>
  <c r="E35" i="11"/>
  <c r="E34" i="11"/>
  <c r="E33" i="11"/>
  <c r="E32" i="11"/>
  <c r="E31" i="11"/>
  <c r="E29" i="11"/>
  <c r="E28" i="11"/>
  <c r="E26" i="11"/>
  <c r="E25" i="11"/>
  <c r="E23" i="11"/>
  <c r="E49" i="11"/>
  <c r="E47" i="11"/>
  <c r="E46" i="11"/>
  <c r="E44" i="11"/>
  <c r="E19" i="11"/>
  <c r="E18" i="11"/>
  <c r="E15" i="11"/>
  <c r="E118" i="10" l="1"/>
  <c r="C76" i="10"/>
  <c r="C72" i="10"/>
  <c r="C56" i="2" l="1"/>
  <c r="F18" i="1"/>
  <c r="F16" i="1"/>
  <c r="F14" i="1"/>
  <c r="F10" i="1"/>
  <c r="F12" i="1"/>
  <c r="BJ7" i="13" l="1"/>
  <c r="BH29" i="13"/>
  <c r="BI8" i="13"/>
  <c r="BI9" i="13"/>
  <c r="BI10" i="13"/>
  <c r="BI11" i="13"/>
  <c r="BI12" i="13"/>
  <c r="BI13" i="13"/>
  <c r="BI14" i="13"/>
  <c r="BI15" i="13"/>
  <c r="BI16" i="13"/>
  <c r="BI17" i="13"/>
  <c r="BI18" i="13"/>
  <c r="BI19" i="13"/>
  <c r="BI21" i="13"/>
  <c r="BI22" i="13"/>
  <c r="BI23" i="13"/>
  <c r="BI24" i="13"/>
  <c r="BI25" i="13"/>
  <c r="BI26" i="13"/>
  <c r="BI27" i="13"/>
  <c r="BI28" i="13"/>
  <c r="BI7" i="13"/>
  <c r="AD8" i="13"/>
  <c r="AD9" i="13"/>
  <c r="AD10" i="13"/>
  <c r="AD11" i="13"/>
  <c r="AD12" i="13"/>
  <c r="AD13" i="13"/>
  <c r="AD14" i="13"/>
  <c r="AD15" i="13"/>
  <c r="AD16" i="13"/>
  <c r="AD17" i="13"/>
  <c r="AD18" i="13"/>
  <c r="AD19" i="13"/>
  <c r="AD21" i="13"/>
  <c r="AD22" i="13"/>
  <c r="AD23" i="13"/>
  <c r="AD24" i="13"/>
  <c r="AD25" i="13"/>
  <c r="AD26" i="13"/>
  <c r="AD27" i="13"/>
  <c r="AD28" i="13"/>
  <c r="AD7" i="13"/>
  <c r="AC29" i="13"/>
  <c r="C58" i="10" s="1"/>
  <c r="AR8" i="13"/>
  <c r="AR9" i="13"/>
  <c r="AR10" i="13"/>
  <c r="AR11" i="13"/>
  <c r="AR12" i="13"/>
  <c r="AR13" i="13"/>
  <c r="AR14" i="13"/>
  <c r="AR15" i="13"/>
  <c r="AR16" i="13"/>
  <c r="AR17" i="13"/>
  <c r="AR18" i="13"/>
  <c r="AR19" i="13"/>
  <c r="AR21" i="13"/>
  <c r="AR22" i="13"/>
  <c r="AR23" i="13"/>
  <c r="AR24" i="13"/>
  <c r="AR25" i="13"/>
  <c r="AR26" i="13"/>
  <c r="AR27" i="13"/>
  <c r="AR28" i="13"/>
  <c r="AR7" i="13"/>
  <c r="AQ29" i="13"/>
  <c r="C92" i="10" s="1"/>
  <c r="AR29" i="13" l="1"/>
  <c r="C93" i="10" s="1"/>
  <c r="Y3" i="20" s="1"/>
  <c r="BI29" i="13"/>
  <c r="AD29" i="13"/>
  <c r="C59" i="10" s="1"/>
  <c r="W3" i="20" s="1"/>
  <c r="B4" i="11" l="1"/>
  <c r="D6" i="14" l="1"/>
  <c r="D5" i="14"/>
  <c r="BK8" i="13"/>
  <c r="BK9" i="13"/>
  <c r="BK10" i="13"/>
  <c r="BK11" i="13"/>
  <c r="BK12" i="13"/>
  <c r="BK13" i="13"/>
  <c r="BK14" i="13"/>
  <c r="BK15" i="13"/>
  <c r="BK16" i="13"/>
  <c r="BK17" i="13"/>
  <c r="BK18" i="13"/>
  <c r="BK19" i="13"/>
  <c r="BK21" i="13"/>
  <c r="BK22" i="13"/>
  <c r="BK23" i="13"/>
  <c r="BK24" i="13"/>
  <c r="BK25" i="13"/>
  <c r="BK26" i="13"/>
  <c r="BK27" i="13"/>
  <c r="BK28" i="13"/>
  <c r="BJ8" i="13"/>
  <c r="BJ9" i="13"/>
  <c r="BJ10" i="13"/>
  <c r="BJ11" i="13"/>
  <c r="BJ12" i="13"/>
  <c r="BJ13" i="13"/>
  <c r="BJ14" i="13"/>
  <c r="BJ15" i="13"/>
  <c r="BJ16" i="13"/>
  <c r="BJ17" i="13"/>
  <c r="BJ18" i="13"/>
  <c r="BJ19" i="13"/>
  <c r="BJ21" i="13"/>
  <c r="BJ22" i="13"/>
  <c r="BJ23" i="13"/>
  <c r="BJ24" i="13"/>
  <c r="BJ25" i="13"/>
  <c r="BJ26" i="13"/>
  <c r="BJ27" i="13"/>
  <c r="BJ28" i="13"/>
  <c r="BK7" i="13"/>
  <c r="AT8" i="13"/>
  <c r="AT9" i="13"/>
  <c r="AT10" i="13"/>
  <c r="AT11" i="13"/>
  <c r="AT12" i="13"/>
  <c r="AT13" i="13"/>
  <c r="AT14" i="13"/>
  <c r="AT15" i="13"/>
  <c r="AT16" i="13"/>
  <c r="AT17" i="13"/>
  <c r="AT18" i="13"/>
  <c r="AT19" i="13"/>
  <c r="AT21" i="13"/>
  <c r="AT22" i="13"/>
  <c r="AT23" i="13"/>
  <c r="AT24" i="13"/>
  <c r="AT25" i="13"/>
  <c r="AT26" i="13"/>
  <c r="AT27" i="13"/>
  <c r="AT28" i="13"/>
  <c r="AS8" i="13"/>
  <c r="AS9" i="13"/>
  <c r="AS10" i="13"/>
  <c r="AS11" i="13"/>
  <c r="AS12" i="13"/>
  <c r="AS13" i="13"/>
  <c r="AS14" i="13"/>
  <c r="AS15" i="13"/>
  <c r="AS16" i="13"/>
  <c r="AS17" i="13"/>
  <c r="AS18" i="13"/>
  <c r="AS19" i="13"/>
  <c r="AS21" i="13"/>
  <c r="AS22" i="13"/>
  <c r="AS23" i="13"/>
  <c r="AS24" i="13"/>
  <c r="AS25" i="13"/>
  <c r="AS26" i="13"/>
  <c r="AS27" i="13"/>
  <c r="AS28" i="13"/>
  <c r="AT7" i="13"/>
  <c r="AS7" i="13"/>
  <c r="BJ29" i="13" l="1"/>
  <c r="BK29" i="13"/>
  <c r="AE9" i="13"/>
  <c r="AF9" i="13" s="1"/>
  <c r="AE10" i="13"/>
  <c r="AF10" i="13" s="1"/>
  <c r="AE11" i="13"/>
  <c r="AF11" i="13" s="1"/>
  <c r="AE12" i="13"/>
  <c r="AE13" i="13"/>
  <c r="AF13" i="13" s="1"/>
  <c r="AE14" i="13"/>
  <c r="AF14" i="13" s="1"/>
  <c r="AE15" i="13"/>
  <c r="AF15" i="13" s="1"/>
  <c r="AE16" i="13"/>
  <c r="AE17" i="13"/>
  <c r="AF17" i="13" s="1"/>
  <c r="AE18" i="13"/>
  <c r="AF18" i="13" s="1"/>
  <c r="AE19" i="13"/>
  <c r="AF19" i="13" s="1"/>
  <c r="AE21" i="13"/>
  <c r="AE22" i="13"/>
  <c r="AF22" i="13" s="1"/>
  <c r="AE23" i="13"/>
  <c r="AF23" i="13" s="1"/>
  <c r="AE24" i="13"/>
  <c r="AF24" i="13" s="1"/>
  <c r="AE25" i="13"/>
  <c r="AF25" i="13" s="1"/>
  <c r="AE26" i="13"/>
  <c r="AF26" i="13" s="1"/>
  <c r="AE27" i="13"/>
  <c r="AF27" i="13" s="1"/>
  <c r="AE28" i="13"/>
  <c r="AF28" i="13" s="1"/>
  <c r="AF12" i="13"/>
  <c r="AF16" i="13"/>
  <c r="AF21" i="13"/>
  <c r="AF8" i="13"/>
  <c r="AE7" i="13"/>
  <c r="AF7" i="13" s="1"/>
  <c r="G7" i="13"/>
  <c r="AT29" i="13" l="1"/>
  <c r="C91" i="10" s="1"/>
  <c r="AC3" i="20" s="1"/>
  <c r="AS29" i="13"/>
  <c r="C90" i="10" s="1"/>
  <c r="AF29" i="13"/>
  <c r="AE29" i="13"/>
  <c r="D4" i="18" l="1"/>
  <c r="M4" i="18"/>
  <c r="D5" i="18"/>
  <c r="M5" i="18"/>
  <c r="E12" i="11"/>
  <c r="E13" i="11"/>
  <c r="E16" i="11"/>
  <c r="E48" i="11"/>
  <c r="C14" i="10"/>
  <c r="B3" i="20" s="1"/>
  <c r="C15" i="10"/>
  <c r="C16" i="10"/>
  <c r="C17" i="10"/>
  <c r="C18" i="10"/>
  <c r="C19" i="10"/>
  <c r="C20" i="10"/>
  <c r="C21" i="10"/>
  <c r="C35" i="10"/>
  <c r="C36" i="10"/>
  <c r="C37" i="10"/>
  <c r="C38" i="10"/>
  <c r="C39" i="10"/>
  <c r="C40" i="10"/>
  <c r="C41" i="10"/>
  <c r="C42" i="10"/>
  <c r="C95" i="10"/>
  <c r="C103" i="10"/>
  <c r="C102" i="10" s="1"/>
  <c r="C104" i="10"/>
  <c r="K70" i="2" s="1"/>
  <c r="C106" i="10"/>
  <c r="C108" i="10"/>
  <c r="E116" i="10"/>
  <c r="C122" i="10"/>
  <c r="C52" i="11" l="1"/>
  <c r="E52" i="11" s="1"/>
  <c r="E50" i="11" s="1"/>
  <c r="C3" i="20"/>
  <c r="C59" i="2"/>
  <c r="C127" i="10"/>
  <c r="C115" i="10"/>
  <c r="N3" i="20" s="1"/>
  <c r="C10" i="11"/>
  <c r="E10" i="11" s="1"/>
  <c r="E8" i="11" s="1"/>
  <c r="M74" i="2"/>
  <c r="C60" i="10"/>
  <c r="C94" i="10"/>
  <c r="C105" i="10"/>
  <c r="C38" i="11" s="1"/>
  <c r="E38" i="11" s="1"/>
  <c r="C125" i="10"/>
  <c r="AF3" i="20" s="1"/>
  <c r="C61" i="10"/>
  <c r="C110" i="10"/>
  <c r="C40" i="11" s="1"/>
  <c r="E115" i="10" l="1"/>
  <c r="C114" i="10" s="1"/>
  <c r="L3" i="20" s="1"/>
  <c r="C24" i="11"/>
  <c r="E24" i="11"/>
  <c r="E40" i="11"/>
  <c r="C120" i="10" l="1"/>
  <c r="E120" i="10" s="1"/>
  <c r="C39" i="11"/>
  <c r="E39" i="11" s="1"/>
  <c r="C119" i="10"/>
  <c r="E119" i="10" s="1"/>
  <c r="C41" i="11"/>
  <c r="E41" i="11" s="1"/>
  <c r="E114" i="10"/>
  <c r="C123" i="10"/>
  <c r="C128" i="10"/>
  <c r="C126" i="10"/>
  <c r="AG3" i="20" s="1"/>
  <c r="E21" i="11" l="1"/>
  <c r="E54" i="11" s="1"/>
  <c r="V3"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MONTI Cyrille</author>
  </authors>
  <commentList>
    <comment ref="B56" authorId="0" shapeId="0" xr:uid="{00000000-0006-0000-0000-000001000000}">
      <text>
        <r>
          <rPr>
            <b/>
            <sz val="9"/>
            <color indexed="81"/>
            <rFont val="Tahoma"/>
            <family val="2"/>
          </rPr>
          <t>MONTI Cyrille:</t>
        </r>
        <r>
          <rPr>
            <sz val="9"/>
            <color indexed="81"/>
            <rFont val="Tahoma"/>
            <family val="2"/>
          </rPr>
          <t xml:space="preserve">
La consommation théorique correspond à la consommation estimée en fonction des heures d'allumage avec tous les points en fonctionnement.</t>
        </r>
      </text>
    </comment>
    <comment ref="B57" authorId="0" shapeId="0" xr:uid="{00000000-0006-0000-0000-000002000000}">
      <text>
        <r>
          <rPr>
            <b/>
            <sz val="9"/>
            <color indexed="81"/>
            <rFont val="Tahoma"/>
            <family val="2"/>
          </rPr>
          <t>MONTI Cyrille:</t>
        </r>
        <r>
          <rPr>
            <sz val="9"/>
            <color indexed="81"/>
            <rFont val="Tahoma"/>
            <family val="2"/>
          </rPr>
          <t xml:space="preserve">
La consommation théorique correspond à la consommation estimée en fonction des heures d'allumage avec tous les points en fonctionnement.</t>
        </r>
      </text>
    </comment>
    <comment ref="B63" authorId="0" shapeId="0" xr:uid="{00000000-0006-0000-0000-000003000000}">
      <text>
        <r>
          <rPr>
            <b/>
            <sz val="9"/>
            <color indexed="81"/>
            <rFont val="Tahoma"/>
            <family val="2"/>
          </rPr>
          <t>MONTI Cyrille:</t>
        </r>
        <r>
          <rPr>
            <sz val="9"/>
            <color indexed="81"/>
            <rFont val="Tahoma"/>
            <family val="2"/>
          </rPr>
          <t xml:space="preserve">
La facture théorique reprend la facture réelle augmentée des points éteints, accidentés.</t>
        </r>
      </text>
    </comment>
    <comment ref="B64" authorId="0" shapeId="0" xr:uid="{00000000-0006-0000-0000-000004000000}">
      <text>
        <r>
          <rPr>
            <b/>
            <sz val="9"/>
            <color indexed="81"/>
            <rFont val="Tahoma"/>
            <family val="2"/>
          </rPr>
          <t>MONTI Cyrille:</t>
        </r>
        <r>
          <rPr>
            <sz val="9"/>
            <color indexed="81"/>
            <rFont val="Tahoma"/>
            <family val="2"/>
          </rPr>
          <t xml:space="preserve">
La facture théorique reprend la facture réelle augmentée des points éteints, accidentés.</t>
        </r>
      </text>
    </comment>
    <comment ref="B90" authorId="0" shapeId="0" xr:uid="{00000000-0006-0000-0000-000005000000}">
      <text>
        <r>
          <rPr>
            <b/>
            <sz val="9"/>
            <color indexed="81"/>
            <rFont val="Tahoma"/>
            <family val="2"/>
          </rPr>
          <t>MONTI Cyrille:</t>
        </r>
        <r>
          <rPr>
            <sz val="9"/>
            <color indexed="81"/>
            <rFont val="Tahoma"/>
            <family val="2"/>
          </rPr>
          <t xml:space="preserve">
La consommation théorique reprend la coonsommation réelle augmentée des points éteints, accidentés.</t>
        </r>
      </text>
    </comment>
    <comment ref="B91" authorId="0" shapeId="0" xr:uid="{00000000-0006-0000-0000-000006000000}">
      <text>
        <r>
          <rPr>
            <b/>
            <sz val="9"/>
            <color indexed="81"/>
            <rFont val="Tahoma"/>
            <family val="2"/>
          </rPr>
          <t>MONTI Cyrille:</t>
        </r>
        <r>
          <rPr>
            <sz val="9"/>
            <color indexed="81"/>
            <rFont val="Tahoma"/>
            <family val="2"/>
          </rPr>
          <t xml:space="preserve">
La consommation théorique reprend la coonsommation réelle augmentée des points éteints, accidentés.</t>
        </r>
      </text>
    </comment>
    <comment ref="B99" authorId="0" shapeId="0" xr:uid="{00000000-0006-0000-0000-000007000000}">
      <text>
        <r>
          <rPr>
            <b/>
            <sz val="9"/>
            <color indexed="81"/>
            <rFont val="Tahoma"/>
            <family val="2"/>
          </rPr>
          <t>MONTI Cyrille:</t>
        </r>
        <r>
          <rPr>
            <sz val="9"/>
            <color indexed="81"/>
            <rFont val="Tahoma"/>
            <family val="2"/>
          </rPr>
          <t xml:space="preserve">
La facture théorique reprend la facture réelle augmentée des points éteints, accidentés.</t>
        </r>
      </text>
    </comment>
    <comment ref="B100" authorId="0" shapeId="0" xr:uid="{00000000-0006-0000-0000-000008000000}">
      <text>
        <r>
          <rPr>
            <b/>
            <sz val="9"/>
            <color indexed="81"/>
            <rFont val="Tahoma"/>
            <family val="2"/>
          </rPr>
          <t>MONTI Cyrille:</t>
        </r>
        <r>
          <rPr>
            <sz val="9"/>
            <color indexed="81"/>
            <rFont val="Tahoma"/>
            <family val="2"/>
          </rPr>
          <t xml:space="preserve">
La facture théorique reprend la facture réelle augmentée des points éteints, accidentés.</t>
        </r>
      </text>
    </comment>
  </commentList>
</comments>
</file>

<file path=xl/sharedStrings.xml><?xml version="1.0" encoding="utf-8"?>
<sst xmlns="http://schemas.openxmlformats.org/spreadsheetml/2006/main" count="1255" uniqueCount="885">
  <si>
    <t>DEMANDE DE LABELLISATION VILLES ET VILLAGES ETOILÉS</t>
  </si>
  <si>
    <t>Coordonnées de la commune, frais techniques, informations générales</t>
  </si>
  <si>
    <t>Vos objectifs</t>
  </si>
  <si>
    <t>Vos actions d’information, participation des citoyens et d’acteurs locaux de la commune</t>
  </si>
  <si>
    <t>Vos choix d’illuminations et de mises en lumière</t>
  </si>
  <si>
    <t>Votre éclairage public et extérieur</t>
  </si>
  <si>
    <t>Vos informations complémentaires ou commentaires</t>
  </si>
  <si>
    <t>Nom de la Commune</t>
  </si>
  <si>
    <t>Code postal ou cedex</t>
  </si>
  <si>
    <t>Code INSEE</t>
  </si>
  <si>
    <t>Nb. Habitants</t>
  </si>
  <si>
    <t>Courriel</t>
  </si>
  <si>
    <t>Tél.</t>
  </si>
  <si>
    <t>Identité du Maire</t>
  </si>
  <si>
    <t>Civilité</t>
  </si>
  <si>
    <t>Nom</t>
  </si>
  <si>
    <t>Prénom</t>
  </si>
  <si>
    <t>Adresse de la mairie</t>
  </si>
  <si>
    <t>Personne(s) à contacter pour le suivi de la candidature de la commune</t>
  </si>
  <si>
    <t>Personne à contacter pour fournir les informations sur la réalisation des panneaux d’entrée de ville si votre commune obtient une labellisation Villes et villages étoilés</t>
  </si>
  <si>
    <t>Répondez directement aux questions des sections C et D</t>
  </si>
  <si>
    <t>• Dans ce cas, votre commune n’a plus rien à saisir.</t>
  </si>
  <si>
    <t>Laquelle ?</t>
  </si>
  <si>
    <t>Date</t>
  </si>
  <si>
    <t>À consulter : https://urlz.fr/8zzA</t>
  </si>
  <si>
    <t>Voir étiquette ANPCEN ci-contre</t>
  </si>
  <si>
    <t>Depuis quand ?</t>
  </si>
  <si>
    <t>Nous vous conseillons de lire les alertes de l’avis de l’ANSES d’avril 2019 sur les impacts des LED https://cutt.ly/1oOwuh</t>
  </si>
  <si>
    <t>La date de fin fin d'expérimentation</t>
  </si>
  <si>
    <t>Exemples : Poses d’abris, de nichoirs pour rapaces nocturnes / restriction ou suppression de mise en lumière pour des monuments (église, pont, château…), carrières, falaises ou arbres avec cavités servant de gîte aux chauves-souris ou aux oiseaux nocturnes ... / extinction pendant les périodes de reproduction, d’élevage des juvéniles ou de migration, suppression de luminaires à proximité de greniers et espaces verts / maintien de l’accès aux combles d’habitations ou de bâtiments agricoles occupés par des espèces nocturnes / incitation à l’extinction des lampes de jardins chez les particuliers…</t>
  </si>
  <si>
    <t>Nous vous conseillons de lire les alertes de l’avis de l’ANSES d’avril 2019 sur les impacts des LED https://cutt.ly/joOuyC</t>
  </si>
  <si>
    <t>Consulter la réglementation du balisage sur https://urlz.fr/9Xbu</t>
  </si>
  <si>
    <t>Consulter le décret : https://urlz.fr/9Xby</t>
  </si>
  <si>
    <t>(manifestations, fêtes, etc.)</t>
  </si>
  <si>
    <t>horaire de rallumage le matin (s’il a lieu bien avant le lever du soleil)</t>
  </si>
  <si>
    <t>en cours de nuit (pour les communes qui ont toujours pratiqué une extinction, écrire 0000)</t>
  </si>
  <si>
    <t>le pourcentage moyen de réduction lumineuse %</t>
  </si>
  <si>
    <t>et les puissances avant / après (100 W / 70 W - 70 W / 50 W - etc.…)</t>
  </si>
  <si>
    <r>
      <t xml:space="preserve">• </t>
    </r>
    <r>
      <rPr>
        <sz val="16"/>
        <color theme="1"/>
        <rFont val="Calibri"/>
        <family val="2"/>
        <scheme val="minor"/>
      </rPr>
      <t>Si oui, indiquez les particularités</t>
    </r>
  </si>
  <si>
    <t>(cochez les cases correspondantes)</t>
  </si>
  <si>
    <t>d’extinction</t>
  </si>
  <si>
    <t>Cadre d’expression libre</t>
  </si>
  <si>
    <t>B5 - Objectifs de suivi des pratiques d’acteurs privés territoriaux</t>
  </si>
  <si>
    <t>B4 - Objectifs pour la biodiversité, la santé, l’astronomie et l’économie circulaire</t>
  </si>
  <si>
    <t>B3 - Objectifs d’économies d’énergie</t>
  </si>
  <si>
    <t>B2 - Objectifs d’économies budgétaires</t>
  </si>
  <si>
    <t>B1 - Références et documents de référence</t>
  </si>
  <si>
    <t>A1 - Coordonnées de la commune</t>
  </si>
  <si>
    <t>A3 - Informations générales</t>
  </si>
  <si>
    <t>C1 - Consultation et pédagogie de la qualité de la nuit</t>
  </si>
  <si>
    <t>C2 - Pédagogie de l’environnement nocturne</t>
  </si>
  <si>
    <t>C3 - Pédagogie de l’observation du ciel étoilé et des paysages nocturnes</t>
  </si>
  <si>
    <t>C4 - Pédagogie des effets des LED sur la vision et des éclairages sur le sommeil et la santé</t>
  </si>
  <si>
    <t>D1 - Plan ou schéma</t>
  </si>
  <si>
    <t>D2 - Bâtiments et éléments culturels</t>
  </si>
  <si>
    <t>D3 - Éléments naturels et biodiversité</t>
  </si>
  <si>
    <t>D4 - Faisceau lumineux publicitaire</t>
  </si>
  <si>
    <t>D5 - Éoliennes</t>
  </si>
  <si>
    <t>D6 - Concours de fin d’année</t>
  </si>
  <si>
    <t>D7 - Décorations de Noël</t>
  </si>
  <si>
    <t>D8 - Éclairage des équipements sportifs</t>
  </si>
  <si>
    <t>D9 - Publicités lumineuses</t>
  </si>
  <si>
    <t>D10 - Évènements à base d’éclairages extérieurs</t>
  </si>
  <si>
    <t>E1 - Actions menées</t>
  </si>
  <si>
    <r>
      <rPr>
        <sz val="16"/>
        <color rgb="FF86B637"/>
        <rFont val="Calibri (Corps)"/>
      </rPr>
      <t xml:space="preserve">★ </t>
    </r>
    <r>
      <rPr>
        <sz val="16"/>
        <color theme="1"/>
        <rFont val="Calibri"/>
        <family val="2"/>
        <scheme val="minor"/>
      </rPr>
      <t>Votre commune fait-elle partie d’une commune nouvelle ou d’un regroupement de communes récent ?</t>
    </r>
  </si>
  <si>
    <r>
      <rPr>
        <sz val="16"/>
        <color rgb="FF86B637"/>
        <rFont val="Calibri (Corps)"/>
      </rPr>
      <t>★</t>
    </r>
    <r>
      <rPr>
        <sz val="16"/>
        <color theme="1"/>
        <rFont val="Calibri"/>
        <family val="2"/>
        <scheme val="minor"/>
      </rPr>
      <t xml:space="preserve">  Votre commune a-t-elle un ou des refuges LPO communaux sur son territoire, validés par la LPO ?</t>
    </r>
  </si>
  <si>
    <r>
      <rPr>
        <sz val="16"/>
        <color rgb="FF86B637"/>
        <rFont val="Calibri (Corps)"/>
      </rPr>
      <t>★</t>
    </r>
    <r>
      <rPr>
        <sz val="16"/>
        <color theme="1"/>
        <rFont val="Calibri"/>
        <family val="2"/>
        <scheme val="minor"/>
      </rPr>
      <t xml:space="preserve">  Votre commune est-elle implantée sur le périmètre administratif :</t>
    </r>
  </si>
  <si>
    <r>
      <rPr>
        <sz val="16"/>
        <color rgb="FF86B637"/>
        <rFont val="Calibri (Corps)"/>
      </rPr>
      <t>★</t>
    </r>
    <r>
      <rPr>
        <sz val="16"/>
        <color theme="1"/>
        <rFont val="Calibri"/>
        <family val="2"/>
        <scheme val="minor"/>
      </rPr>
      <t xml:space="preserve">  Votre commune est-elle adhérente des Eco Maires ?</t>
    </r>
  </si>
  <si>
    <r>
      <rPr>
        <sz val="16"/>
        <color rgb="FF86B637"/>
        <rFont val="Calibri (Corps)"/>
      </rPr>
      <t>★</t>
    </r>
    <r>
      <rPr>
        <sz val="16"/>
        <color theme="1"/>
        <rFont val="Calibri"/>
        <family val="2"/>
        <scheme val="minor"/>
      </rPr>
      <t xml:space="preserve">  Votre commune est-elle adhérente de l’AMF ?</t>
    </r>
  </si>
  <si>
    <r>
      <rPr>
        <sz val="16"/>
        <color rgb="FF86B637"/>
        <rFont val="Calibri (Corps)"/>
      </rPr>
      <t>★</t>
    </r>
    <r>
      <rPr>
        <sz val="16"/>
        <color theme="1"/>
        <rFont val="Calibri"/>
        <family val="2"/>
        <scheme val="minor"/>
      </rPr>
      <t xml:space="preserve">  Participez-vous au concours avec d’autres communes (intercommunalité, parcs…) dans une démarche de mise en valeur de vos progrès collectifs ?</t>
    </r>
  </si>
  <si>
    <r>
      <rPr>
        <sz val="16"/>
        <color rgb="FF86B637"/>
        <rFont val="Calibri (Corps)"/>
      </rPr>
      <t>★</t>
    </r>
    <r>
      <rPr>
        <sz val="16"/>
        <color theme="1"/>
        <rFont val="Calibri"/>
        <family val="2"/>
        <scheme val="minor"/>
      </rPr>
      <t xml:space="preserve">  Si vous êtes en relation avec un correspondant local de l’ANPCEN, indiquez son nom</t>
    </r>
  </si>
  <si>
    <r>
      <rPr>
        <sz val="16"/>
        <color rgb="FF86B637"/>
        <rFont val="Calibri (Corps)"/>
      </rPr>
      <t>★</t>
    </r>
    <r>
      <rPr>
        <sz val="16"/>
        <color theme="1"/>
        <rFont val="Calibri"/>
        <family val="2"/>
        <scheme val="minor"/>
      </rPr>
      <t xml:space="preserve">  Votre commune a-t-elle déjà été labellisée</t>
    </r>
  </si>
  <si>
    <r>
      <rPr>
        <sz val="16"/>
        <color rgb="FF86B637"/>
        <rFont val="Calibri (Corps)"/>
      </rPr>
      <t>★</t>
    </r>
    <r>
      <rPr>
        <sz val="16"/>
        <color theme="1"/>
        <rFont val="Calibri"/>
        <family val="2"/>
        <scheme val="minor"/>
      </rPr>
      <t xml:space="preserve">  Si vous n’avez pas d’éclairage public, cochez la case Non</t>
    </r>
  </si>
  <si>
    <r>
      <rPr>
        <sz val="16"/>
        <color rgb="FF86B637"/>
        <rFont val="Calibri (Corps)"/>
      </rPr>
      <t>★</t>
    </r>
    <r>
      <rPr>
        <sz val="16"/>
        <color theme="1"/>
        <rFont val="Calibri"/>
        <family val="2"/>
        <scheme val="minor"/>
      </rPr>
      <t xml:space="preserve">  Pour les communes qui re-participent sans aucune modification de leurs éclairages et usages depuis la dernière participation :</t>
    </r>
  </si>
  <si>
    <r>
      <rPr>
        <sz val="16"/>
        <color rgb="FF86B637"/>
        <rFont val="Calibri (Corps)"/>
      </rPr>
      <t>•</t>
    </r>
    <r>
      <rPr>
        <sz val="16"/>
        <color theme="1"/>
        <rFont val="Calibri"/>
        <family val="2"/>
        <scheme val="minor"/>
      </rPr>
      <t xml:space="preserve"> Si oui, à quelle commune nouvelle est-elle rattachée ?</t>
    </r>
  </si>
  <si>
    <r>
      <rPr>
        <sz val="16"/>
        <color rgb="FF86B637"/>
        <rFont val="Calibri (Corps)"/>
      </rPr>
      <t xml:space="preserve">• </t>
    </r>
    <r>
      <rPr>
        <sz val="16"/>
        <color theme="1"/>
        <rFont val="Calibri"/>
        <family val="2"/>
        <scheme val="minor"/>
      </rPr>
      <t>D’un Parc Naturel Régional</t>
    </r>
  </si>
  <si>
    <r>
      <rPr>
        <sz val="16"/>
        <color rgb="FF86B637"/>
        <rFont val="Calibri (Corps)"/>
      </rPr>
      <t xml:space="preserve">• </t>
    </r>
    <r>
      <rPr>
        <sz val="16"/>
        <color theme="1"/>
        <rFont val="Calibri"/>
        <family val="2"/>
        <scheme val="minor"/>
      </rPr>
      <t xml:space="preserve"> D’un Parc National</t>
    </r>
  </si>
  <si>
    <r>
      <rPr>
        <sz val="16"/>
        <color rgb="FF86B637"/>
        <rFont val="Calibri (Corps)"/>
      </rPr>
      <t>•</t>
    </r>
    <r>
      <rPr>
        <sz val="16"/>
        <color theme="1"/>
        <rFont val="Calibri"/>
        <family val="2"/>
        <scheme val="minor"/>
      </rPr>
      <t xml:space="preserve"> D’une réserve naturelle (RNF)</t>
    </r>
  </si>
  <si>
    <r>
      <rPr>
        <sz val="16"/>
        <color rgb="FF86B637"/>
        <rFont val="Calibri (Corps)"/>
      </rPr>
      <t>•</t>
    </r>
    <r>
      <rPr>
        <sz val="16"/>
        <color theme="1"/>
        <rFont val="Calibri"/>
        <family val="2"/>
        <scheme val="minor"/>
      </rPr>
      <t xml:space="preserve"> Si oui, veuillez préciser le nom du site</t>
    </r>
  </si>
  <si>
    <r>
      <rPr>
        <sz val="16"/>
        <color rgb="FF86B637"/>
        <rFont val="Calibri (Corps)"/>
      </rPr>
      <t xml:space="preserve">• </t>
    </r>
    <r>
      <rPr>
        <sz val="16"/>
        <color theme="1"/>
        <rFont val="Calibri"/>
        <family val="2"/>
        <scheme val="minor"/>
      </rPr>
      <t xml:space="preserve">Si oui, veuillez préciser le nom de la Communauté de communes, du syndicat ou du parc </t>
    </r>
  </si>
  <si>
    <r>
      <rPr>
        <sz val="16"/>
        <color rgb="FF86B637"/>
        <rFont val="Calibri (Corps)"/>
      </rPr>
      <t xml:space="preserve">• </t>
    </r>
    <r>
      <rPr>
        <sz val="16"/>
        <color theme="1"/>
        <rFont val="Calibri"/>
        <family val="2"/>
        <scheme val="minor"/>
      </rPr>
      <t>Si oui, veuillez préciser le nom du groupement constituant une commune nouvelle qui dispose de la compétence éclairage public</t>
    </r>
  </si>
  <si>
    <r>
      <rPr>
        <sz val="16"/>
        <color rgb="FF86B637"/>
        <rFont val="Calibri (Corps)"/>
      </rPr>
      <t xml:space="preserve">• </t>
    </r>
    <r>
      <rPr>
        <sz val="16"/>
        <color theme="1"/>
        <rFont val="Calibri"/>
        <family val="2"/>
        <scheme val="minor"/>
      </rPr>
      <t>Si le label est actif, a-t-elle déjà installé des panneaux Villes et Villages Étoilés dans la commune</t>
    </r>
  </si>
  <si>
    <r>
      <rPr>
        <sz val="16"/>
        <color rgb="FF86B637"/>
        <rFont val="Calibri (Corps)"/>
      </rPr>
      <t xml:space="preserve">• </t>
    </r>
    <r>
      <rPr>
        <sz val="16"/>
        <color theme="1"/>
        <rFont val="Calibri"/>
        <family val="2"/>
        <scheme val="minor"/>
      </rPr>
      <t>Combien</t>
    </r>
  </si>
  <si>
    <t>OUI</t>
  </si>
  <si>
    <t>NON</t>
  </si>
  <si>
    <t xml:space="preserve"> n’a été effectuée depuis sa dernière labellisation validée à la date du</t>
  </si>
  <si>
    <t xml:space="preserve">Si votre commune a déjà été labellisée et si aucune modification (pratiques, usages, matériel) </t>
  </si>
  <si>
    <t>depuis cette dernière labéllisation, cochez la case non</t>
  </si>
  <si>
    <r>
      <rPr>
        <sz val="16"/>
        <color rgb="FF86B637"/>
        <rFont val="Calibri (Corps)"/>
      </rPr>
      <t>★</t>
    </r>
    <r>
      <rPr>
        <sz val="16"/>
        <color theme="1"/>
        <rFont val="Calibri"/>
        <family val="2"/>
        <scheme val="minor"/>
      </rPr>
      <t xml:space="preserve"> Votre commune a-t-elle délégué la gestion de son éclairage à un syndicat départemental ou une autre structure ?</t>
    </r>
  </si>
  <si>
    <r>
      <rPr>
        <sz val="16"/>
        <color rgb="FF86B637"/>
        <rFont val="Calibri (Corps)"/>
      </rPr>
      <t>★</t>
    </r>
    <r>
      <rPr>
        <sz val="16"/>
        <color theme="1"/>
        <rFont val="Calibri"/>
        <family val="2"/>
        <scheme val="minor"/>
      </rPr>
      <t xml:space="preserve"> Qui définit prioritairement les objectifs d’éclairage dans votre commune ? (cocher les cases correspondantes)</t>
    </r>
  </si>
  <si>
    <r>
      <rPr>
        <sz val="16"/>
        <color rgb="FF86B637"/>
        <rFont val="Calibri (Corps)"/>
      </rPr>
      <t>★</t>
    </r>
    <r>
      <rPr>
        <sz val="16"/>
        <color theme="1"/>
        <rFont val="Calibri"/>
        <family val="2"/>
        <scheme val="minor"/>
      </rPr>
      <t xml:space="preserve"> Votre commune a-t-elle signé la Charte ANPCEN pour la protection du ciel et de l’environnement nocturnes ?</t>
    </r>
  </si>
  <si>
    <r>
      <rPr>
        <sz val="16"/>
        <color rgb="FF86B637"/>
        <rFont val="Calibri (Corps)"/>
      </rPr>
      <t>★</t>
    </r>
    <r>
      <rPr>
        <sz val="16"/>
        <color theme="1"/>
        <rFont val="Calibri"/>
        <family val="2"/>
        <scheme val="minor"/>
      </rPr>
      <t xml:space="preserve"> Utilisez-vous un cahier des charges techniques limitant les horaires de fonctionnement, la quantité de lumière émise (puissance lumineuse), la puissance installée et réglementant l’orientation des flux, la colorimétrie des lampes, pour :</t>
    </r>
  </si>
  <si>
    <r>
      <rPr>
        <sz val="16"/>
        <color rgb="FF86B637"/>
        <rFont val="Calibri (Corps)"/>
      </rPr>
      <t>★</t>
    </r>
    <r>
      <rPr>
        <sz val="16"/>
        <color theme="1"/>
        <rFont val="Calibri"/>
        <family val="2"/>
        <scheme val="minor"/>
      </rPr>
      <t xml:space="preserve"> Utilisez-vous la norme EN13201 d’application non obligatoire ?</t>
    </r>
  </si>
  <si>
    <r>
      <rPr>
        <sz val="16"/>
        <color rgb="FF86B637"/>
        <rFont val="Calibri (Corps)"/>
      </rPr>
      <t>★</t>
    </r>
    <r>
      <rPr>
        <sz val="16"/>
        <color theme="1"/>
        <rFont val="Calibri"/>
        <family val="2"/>
        <scheme val="minor"/>
      </rPr>
      <t xml:space="preserve"> Quelles sont les dispositions de l’arrêté du 27 décembre 2018 réglementant les éclairages extérieurs déjà en vigueur dans votre commune ? </t>
    </r>
  </si>
  <si>
    <r>
      <rPr>
        <sz val="16"/>
        <color rgb="FF86B637"/>
        <rFont val="Calibri (Corps)"/>
      </rPr>
      <t>★</t>
    </r>
    <r>
      <rPr>
        <sz val="16"/>
        <color theme="1"/>
        <rFont val="Calibri"/>
        <family val="2"/>
        <scheme val="minor"/>
      </rPr>
      <t xml:space="preserve"> Quel objectif d’économie budgétaire concernant l’éclairage extérieur vous fixez-vous (en euros) dans quels délais ?</t>
    </r>
  </si>
  <si>
    <r>
      <rPr>
        <sz val="16"/>
        <color rgb="FF86B637"/>
        <rFont val="Calibri (Corps)"/>
      </rPr>
      <t>★</t>
    </r>
    <r>
      <rPr>
        <sz val="16"/>
        <color theme="1"/>
        <rFont val="Calibri"/>
        <family val="2"/>
        <scheme val="minor"/>
      </rPr>
      <t xml:space="preserve"> Avez-vous fait des demandes de financements pour rénover votre éclairage extérieur ?</t>
    </r>
  </si>
  <si>
    <r>
      <rPr>
        <sz val="16"/>
        <color rgb="FF86B637"/>
        <rFont val="Calibri (Corps)"/>
      </rPr>
      <t>★</t>
    </r>
    <r>
      <rPr>
        <sz val="16"/>
        <color theme="1"/>
        <rFont val="Calibri"/>
        <family val="2"/>
        <scheme val="minor"/>
      </rPr>
      <t xml:space="preserve"> Quel objectif d’économie énergétique annuelle vous fixez-vous (en kWh) </t>
    </r>
  </si>
  <si>
    <r>
      <rPr>
        <sz val="16"/>
        <color rgb="FF86B637"/>
        <rFont val="Calibri (Corps)"/>
      </rPr>
      <t>★</t>
    </r>
    <r>
      <rPr>
        <sz val="16"/>
        <color theme="1"/>
        <rFont val="Calibri"/>
        <family val="2"/>
        <scheme val="minor"/>
      </rPr>
      <t xml:space="preserve"> À quel niveau de consommation pensez-vous vous situer ?</t>
    </r>
  </si>
  <si>
    <r>
      <rPr>
        <sz val="16"/>
        <color rgb="FF86B637"/>
        <rFont val="Calibri (Corps)"/>
      </rPr>
      <t>★</t>
    </r>
    <r>
      <rPr>
        <sz val="16"/>
        <color theme="1"/>
        <rFont val="Calibri"/>
        <family val="2"/>
        <scheme val="minor"/>
      </rPr>
      <t xml:space="preserve"> Faites-vous directement vos demandes de certificats d’économie d’énergie (CEE) pour l’éclairage public ?</t>
    </r>
  </si>
  <si>
    <r>
      <rPr>
        <sz val="16"/>
        <color rgb="FF86B637"/>
        <rFont val="Calibri (Corps)"/>
      </rPr>
      <t>★</t>
    </r>
    <r>
      <rPr>
        <sz val="16"/>
        <color theme="1"/>
        <rFont val="Calibri"/>
        <family val="2"/>
        <scheme val="minor"/>
      </rPr>
      <t xml:space="preserve"> Si votre commune fait partie d’un espace protégé, avez-vous mis en place des mesures renforcées de prévention, limitation, suppression des nuisances lumineuses, c'est-à-dire déjà au-delà de la réglementation publiée ?</t>
    </r>
  </si>
  <si>
    <r>
      <rPr>
        <sz val="16"/>
        <color rgb="FF86B637"/>
        <rFont val="Calibri (Corps)"/>
      </rPr>
      <t>★</t>
    </r>
    <r>
      <rPr>
        <sz val="16"/>
        <color theme="1"/>
        <rFont val="Calibri"/>
        <family val="2"/>
        <scheme val="minor"/>
      </rPr>
      <t xml:space="preserve"> Avez-vous des objectifs de mise en place de continuités écologiques(ou trame verte, bleue, nocturne) ?</t>
    </r>
  </si>
  <si>
    <r>
      <rPr>
        <sz val="16"/>
        <color rgb="FF86B637"/>
        <rFont val="Calibri (Corps)"/>
      </rPr>
      <t>★</t>
    </r>
    <r>
      <rPr>
        <sz val="16"/>
        <color theme="1"/>
        <rFont val="Calibri"/>
        <family val="2"/>
        <scheme val="minor"/>
      </rPr>
      <t xml:space="preserve"> Y a-t-il dans votre commune un objectif de réduction des troubles causés aux personnes par les éclairages : lumières intrusives, éblouissements…?</t>
    </r>
  </si>
  <si>
    <r>
      <rPr>
        <sz val="16"/>
        <color rgb="FF86B637"/>
        <rFont val="Calibri (Corps)"/>
      </rPr>
      <t>★</t>
    </r>
    <r>
      <rPr>
        <sz val="16"/>
        <color theme="1"/>
        <rFont val="Calibri"/>
        <family val="2"/>
        <scheme val="minor"/>
      </rPr>
      <t xml:space="preserve"> Avez-vous fixé un objectif de réduction des troubles causés aux personnes par les LED (éblouissements, lumières trop blanches ou bleues, effets stroboscopiques, modulation de la lumière…)</t>
    </r>
  </si>
  <si>
    <r>
      <rPr>
        <sz val="16"/>
        <color rgb="FF86B637"/>
        <rFont val="Calibri (Corps)"/>
      </rPr>
      <t>★</t>
    </r>
    <r>
      <rPr>
        <sz val="16"/>
        <color theme="1"/>
        <rFont val="Calibri"/>
        <family val="2"/>
        <scheme val="minor"/>
      </rPr>
      <t xml:space="preserve"> Avez-vous fixé un objectif de progrès lié à la pratique de l’astronomie ou observation du ciel nocturne ?</t>
    </r>
  </si>
  <si>
    <r>
      <rPr>
        <sz val="16"/>
        <color rgb="FF86B637"/>
        <rFont val="Calibri (Corps)"/>
      </rPr>
      <t>★</t>
    </r>
    <r>
      <rPr>
        <sz val="16"/>
        <color rgb="FF000000"/>
        <rFont val="Calibri"/>
        <family val="2"/>
        <scheme val="minor"/>
      </rPr>
      <t xml:space="preserve"> Avez-vous fixé un objectif de progrès pour le choix des éclairages, lié à l’économie circulaire ? (éco-conception, durée de vie, réduction de consommation de matières premières, de terres rares, capacité de recyclage, etc.)</t>
    </r>
  </si>
  <si>
    <r>
      <rPr>
        <sz val="16"/>
        <color rgb="FF86B637"/>
        <rFont val="Calibri (Corps)"/>
      </rPr>
      <t>★</t>
    </r>
    <r>
      <rPr>
        <sz val="16"/>
        <color theme="1"/>
        <rFont val="Calibri"/>
        <family val="2"/>
        <scheme val="minor"/>
      </rPr>
      <t xml:space="preserve"> Avez-vous des entreprises ou commerces implantés sur votre commune ?</t>
    </r>
  </si>
  <si>
    <r>
      <rPr>
        <sz val="16"/>
        <color rgb="FF86B637"/>
        <rFont val="Calibri (Corps)"/>
      </rPr>
      <t xml:space="preserve">• </t>
    </r>
    <r>
      <rPr>
        <sz val="16"/>
        <color theme="1"/>
        <rFont val="Calibri"/>
        <family val="2"/>
        <scheme val="minor"/>
      </rPr>
      <t xml:space="preserve"> Si oui, avez-vous mis en place des contrôles :</t>
    </r>
  </si>
  <si>
    <r>
      <rPr>
        <sz val="16"/>
        <color rgb="FF86B637"/>
        <rFont val="Calibri (Corps)"/>
      </rPr>
      <t xml:space="preserve">• </t>
    </r>
    <r>
      <rPr>
        <sz val="16"/>
        <color theme="1"/>
        <rFont val="Calibri"/>
        <family val="2"/>
        <scheme val="minor"/>
      </rPr>
      <t>Pour les extinctions des vitrines de magasins, de façades illuminées de bâtiments privés et de bureaux non occupés éclairés</t>
    </r>
  </si>
  <si>
    <r>
      <rPr>
        <sz val="16"/>
        <color rgb="FF86B637"/>
        <rFont val="Calibri (Corps)"/>
      </rPr>
      <t xml:space="preserve">• </t>
    </r>
    <r>
      <rPr>
        <sz val="16"/>
        <color theme="1"/>
        <rFont val="Calibri"/>
        <family val="2"/>
        <scheme val="minor"/>
      </rPr>
      <t>Pour les enseignes et publicités lumineuses</t>
    </r>
  </si>
  <si>
    <r>
      <rPr>
        <sz val="16"/>
        <color rgb="FF86B637"/>
        <rFont val="Calibri (Corps)"/>
      </rPr>
      <t>•</t>
    </r>
    <r>
      <rPr>
        <sz val="16"/>
        <color theme="1"/>
        <rFont val="Calibri"/>
        <family val="2"/>
        <scheme val="minor"/>
      </rPr>
      <t xml:space="preserve"> Si oui, merci de préciser combien ont été effectués et les suites données</t>
    </r>
  </si>
  <si>
    <r>
      <rPr>
        <sz val="16"/>
        <color rgb="FF86B637"/>
        <rFont val="Calibri (Corps)"/>
      </rPr>
      <t xml:space="preserve">• </t>
    </r>
    <r>
      <rPr>
        <sz val="16"/>
        <color theme="1"/>
        <rFont val="Calibri"/>
        <family val="2"/>
        <scheme val="minor"/>
      </rPr>
      <t xml:space="preserve"> Si oui, y avez-vous intégré une gestion spécifique de la lumière artificielle comme l'indique désormais la loi relative à la biodiversité de 2016 ?</t>
    </r>
  </si>
  <si>
    <r>
      <rPr>
        <sz val="16"/>
        <color rgb="FF86B637"/>
        <rFont val="Calibri (Corps)"/>
      </rPr>
      <t xml:space="preserve">• </t>
    </r>
    <r>
      <rPr>
        <sz val="16"/>
        <color theme="1"/>
        <rFont val="Calibri"/>
        <family val="2"/>
        <scheme val="minor"/>
      </rPr>
      <t xml:space="preserve"> Si non, qui les collecte pour la commune : régie, syndicat, autres</t>
    </r>
  </si>
  <si>
    <r>
      <rPr>
        <sz val="16"/>
        <color rgb="FF86B637"/>
        <rFont val="Calibri (Corps)"/>
      </rPr>
      <t>•</t>
    </r>
    <r>
      <rPr>
        <sz val="16"/>
        <color theme="1"/>
        <rFont val="Calibri"/>
        <family val="2"/>
        <scheme val="minor"/>
      </rPr>
      <t xml:space="preserve"> Si oui, lesquelles ? (cocher les cases)</t>
    </r>
  </si>
  <si>
    <r>
      <rPr>
        <sz val="16"/>
        <color rgb="FF86B637"/>
        <rFont val="Calibri (Corps)"/>
      </rPr>
      <t>•</t>
    </r>
    <r>
      <rPr>
        <sz val="16"/>
        <color theme="1"/>
        <rFont val="Calibri"/>
        <family val="2"/>
        <scheme val="minor"/>
      </rPr>
      <t xml:space="preserve">  Tous éclairages publics, dont éclairages événementiels</t>
    </r>
  </si>
  <si>
    <r>
      <rPr>
        <sz val="16"/>
        <color rgb="FF86B637"/>
        <rFont val="Calibri (Corps)"/>
      </rPr>
      <t>•</t>
    </r>
    <r>
      <rPr>
        <sz val="16"/>
        <color theme="1"/>
        <rFont val="Calibri"/>
        <family val="2"/>
        <scheme val="minor"/>
      </rPr>
      <t xml:space="preserve">  Les éclairages extérieurs privés (lotissements, ZI, ZA, parkings, chantiers…)</t>
    </r>
  </si>
  <si>
    <r>
      <rPr>
        <sz val="16"/>
        <color rgb="FF86B637"/>
        <rFont val="Calibri (Corps)"/>
      </rPr>
      <t xml:space="preserve">• </t>
    </r>
    <r>
      <rPr>
        <sz val="16"/>
        <color theme="1"/>
        <rFont val="Calibri"/>
        <family val="2"/>
        <scheme val="minor"/>
      </rPr>
      <t xml:space="preserve"> Les enseignes, publicités lumineuses, panneaux lumineux communaux</t>
    </r>
  </si>
  <si>
    <r>
      <rPr>
        <sz val="16"/>
        <color rgb="FF86B637"/>
        <rFont val="Calibri (Corps)"/>
      </rPr>
      <t>•</t>
    </r>
    <r>
      <rPr>
        <sz val="16"/>
        <color theme="1"/>
        <rFont val="Calibri"/>
        <family val="2"/>
        <scheme val="minor"/>
      </rPr>
      <t xml:space="preserve">  Si oui, lesquelles</t>
    </r>
  </si>
  <si>
    <r>
      <rPr>
        <sz val="16"/>
        <color rgb="FF86B637"/>
        <rFont val="Calibri (Corps)"/>
      </rPr>
      <t>•</t>
    </r>
    <r>
      <rPr>
        <sz val="16"/>
        <color theme="1"/>
        <rFont val="Calibri"/>
        <family val="2"/>
        <scheme val="minor"/>
      </rPr>
      <t xml:space="preserve"> Si oui, avez-vous adressé le bilan annuel de la charte à l’ANPCEN ?</t>
    </r>
  </si>
  <si>
    <r>
      <rPr>
        <sz val="16"/>
        <color rgb="FF86B637"/>
        <rFont val="Calibri (Corps)"/>
      </rPr>
      <t>•</t>
    </r>
    <r>
      <rPr>
        <sz val="16"/>
        <color theme="1"/>
        <rFont val="Calibri"/>
        <family val="2"/>
        <scheme val="minor"/>
      </rPr>
      <t xml:space="preserve"> Si oui, date de la signature</t>
    </r>
  </si>
  <si>
    <r>
      <rPr>
        <sz val="16"/>
        <color rgb="FF86B637"/>
        <rFont val="Calibri (Corps)"/>
      </rPr>
      <t>★</t>
    </r>
    <r>
      <rPr>
        <sz val="16"/>
        <color theme="1"/>
        <rFont val="Calibri"/>
        <family val="2"/>
        <scheme val="minor"/>
      </rPr>
      <t xml:space="preserve"> Quel est le budget de la commune lié à la consommation d’énergie électrique pour l’éclairage extérieur (en euros) </t>
    </r>
  </si>
  <si>
    <t>pour l’année 2022 ?</t>
  </si>
  <si>
    <r>
      <rPr>
        <sz val="16"/>
        <color rgb="FF86B637"/>
        <rFont val="Calibri (Corps)"/>
      </rPr>
      <t>•</t>
    </r>
    <r>
      <rPr>
        <sz val="16"/>
        <color theme="1"/>
        <rFont val="Calibri"/>
        <family val="2"/>
        <scheme val="minor"/>
      </rPr>
      <t xml:space="preserve">  dans quels délais ?</t>
    </r>
  </si>
  <si>
    <t>en kWh cumac</t>
  </si>
  <si>
    <r>
      <rPr>
        <sz val="16"/>
        <color rgb="FF86B637"/>
        <rFont val="Calibri (Corps)"/>
      </rPr>
      <t>★</t>
    </r>
    <r>
      <rPr>
        <sz val="16"/>
        <color theme="1"/>
        <rFont val="Calibri"/>
        <family val="2"/>
        <scheme val="minor"/>
      </rPr>
      <t xml:space="preserve"> Combien de CEE ont été collectés </t>
    </r>
  </si>
  <si>
    <t>Exemple : issues de charte de Parcs ou d'espace protégés</t>
  </si>
  <si>
    <t>Maire</t>
  </si>
  <si>
    <t>Régie</t>
  </si>
  <si>
    <t>Syndicat d'énergie</t>
  </si>
  <si>
    <t>Prestataires</t>
  </si>
  <si>
    <t>Le groupement de communes dont votre commune fait partie</t>
  </si>
  <si>
    <t>Equipe municipale</t>
  </si>
  <si>
    <t xml:space="preserve">Nous vous conseillons de lire notre étude MEB-ANPCEN « Éclairage du XXIe siècle et biodiversité pour une meilleure prise en compte </t>
  </si>
  <si>
    <t>des externalités de l’éclairage extérieur sur notre environnement » : https://urlz.fr/9Xbo</t>
  </si>
  <si>
    <r>
      <rPr>
        <sz val="16"/>
        <color rgb="FF86B637"/>
        <rFont val="Calibri (Corps)"/>
      </rPr>
      <t>★</t>
    </r>
    <r>
      <rPr>
        <sz val="16"/>
        <color theme="1"/>
        <rFont val="Calibri"/>
        <family val="2"/>
        <scheme val="minor"/>
      </rPr>
      <t xml:space="preserve"> Communiquez-vous sur votre démarche mise en place pour l’éclairage extérieur dans les documents de suivi des politiques de développement durable ou d’environnement (Bulletin Municipal, site Internet, rapport de suivi d’Agenda 21 local ou de développement durable annuel pour une commune de plus de 50 000 habitants, réunions publiques…) ?</t>
    </r>
  </si>
  <si>
    <r>
      <rPr>
        <sz val="16"/>
        <color rgb="FF86B637"/>
        <rFont val="Calibri (Corps)"/>
      </rPr>
      <t>★</t>
    </r>
    <r>
      <rPr>
        <sz val="16"/>
        <color theme="1"/>
        <rFont val="Calibri"/>
        <family val="2"/>
        <scheme val="minor"/>
      </rPr>
      <t xml:space="preserve"> Rendez-vous publiques les données sur l’équipement d’éclairage de votre commune (portail internet territorial ou national) dans le cadre de l’ouverture des données publiques ?</t>
    </r>
  </si>
  <si>
    <r>
      <rPr>
        <sz val="16"/>
        <color rgb="FF86B637"/>
        <rFont val="Calibri (Corps)"/>
      </rPr>
      <t>★</t>
    </r>
    <r>
      <rPr>
        <sz val="16"/>
        <color theme="1"/>
        <rFont val="Calibri"/>
        <family val="2"/>
        <scheme val="minor"/>
      </rPr>
      <t xml:space="preserve"> Sollicitez-vous les habitants de votre commune pour le choix des ambiances lumineuses, des matériels et des intensités d’éclairement ?</t>
    </r>
  </si>
  <si>
    <r>
      <rPr>
        <sz val="16"/>
        <color rgb="FF86B637"/>
        <rFont val="Calibri (Corps)"/>
      </rPr>
      <t xml:space="preserve">• </t>
    </r>
    <r>
      <rPr>
        <sz val="16"/>
        <color theme="1"/>
        <rFont val="Calibri"/>
        <family val="2"/>
        <scheme val="minor"/>
      </rPr>
      <t>Le faites-vous avec l’ANPCEN en priorité ?</t>
    </r>
  </si>
  <si>
    <r>
      <rPr>
        <sz val="16"/>
        <color rgb="FF86B637"/>
        <rFont val="Calibri (Corps)"/>
      </rPr>
      <t>•</t>
    </r>
    <r>
      <rPr>
        <sz val="16"/>
        <color theme="1"/>
        <rFont val="Calibri"/>
        <family val="2"/>
        <scheme val="minor"/>
      </rPr>
      <t xml:space="preserve"> Si oui, précisez si vous avez organisé une concertation, sa durée, son processus et ses résultats</t>
    </r>
  </si>
  <si>
    <r>
      <rPr>
        <sz val="16"/>
        <color rgb="FF86B637"/>
        <rFont val="Calibri (Corps)"/>
      </rPr>
      <t>★</t>
    </r>
    <r>
      <rPr>
        <sz val="16"/>
        <color theme="1"/>
        <rFont val="Calibri"/>
        <family val="2"/>
        <scheme val="minor"/>
      </rPr>
      <t xml:space="preserve"> Proposez-vous une information et des mesures pédagogiques autour des bénéfices de la qualité de la nuit aux enfants et habitants de votre commune ?</t>
    </r>
  </si>
  <si>
    <r>
      <rPr>
        <sz val="16"/>
        <color rgb="FF86B637"/>
        <rFont val="Calibri (Corps)"/>
      </rPr>
      <t>★</t>
    </r>
    <r>
      <rPr>
        <sz val="16"/>
        <color theme="1"/>
        <rFont val="Calibri"/>
        <family val="2"/>
        <scheme val="minor"/>
      </rPr>
      <t xml:space="preserve"> Avez-vous lancé une expérimentation de l'extinction nocturne en cours de nuit ?</t>
    </r>
  </si>
  <si>
    <r>
      <rPr>
        <sz val="16"/>
        <color rgb="FF86B637"/>
        <rFont val="Calibri (Corps)"/>
      </rPr>
      <t>•</t>
    </r>
    <r>
      <rPr>
        <sz val="16"/>
        <color theme="1"/>
        <rFont val="Calibri"/>
        <family val="2"/>
        <scheme val="minor"/>
      </rPr>
      <t xml:space="preserve"> Si oui, préciser la date du début d'expérimentation</t>
    </r>
  </si>
  <si>
    <r>
      <rPr>
        <sz val="16"/>
        <color rgb="FF86B637"/>
        <rFont val="Calibri (Corps)"/>
      </rPr>
      <t xml:space="preserve">• </t>
    </r>
    <r>
      <rPr>
        <sz val="16"/>
        <color theme="1"/>
        <rFont val="Calibri"/>
        <family val="2"/>
        <scheme val="minor"/>
      </rPr>
      <t>Si oui, merci de préciser la démarche et les résultats</t>
    </r>
  </si>
  <si>
    <r>
      <rPr>
        <sz val="16"/>
        <color rgb="FF86B637"/>
        <rFont val="Calibri (Corps)"/>
      </rPr>
      <t>•</t>
    </r>
    <r>
      <rPr>
        <sz val="16"/>
        <color theme="1"/>
        <rFont val="Calibri"/>
        <family val="2"/>
        <scheme val="minor"/>
      </rPr>
      <t xml:space="preserve"> Le faites-vous avec l’ANPCEN en priorité ?</t>
    </r>
  </si>
  <si>
    <r>
      <rPr>
        <sz val="16"/>
        <color rgb="FF86B637"/>
        <rFont val="Calibri (Corps)"/>
      </rPr>
      <t>•</t>
    </r>
    <r>
      <rPr>
        <sz val="16"/>
        <color theme="1"/>
        <rFont val="Calibri"/>
        <family val="2"/>
        <scheme val="minor"/>
      </rPr>
      <t xml:space="preserve"> Pour des lumières intrusives, gênantes, éblouissantes ?</t>
    </r>
  </si>
  <si>
    <r>
      <rPr>
        <sz val="16"/>
        <color rgb="FF86B637"/>
        <rFont val="Calibri (Corps)"/>
      </rPr>
      <t>•</t>
    </r>
    <r>
      <rPr>
        <sz val="16"/>
        <color theme="1"/>
        <rFont val="Calibri"/>
        <family val="2"/>
        <scheme val="minor"/>
      </rPr>
      <t xml:space="preserve"> Pour des installations lumineuses inadaptées (inutiles, trop fortes…)</t>
    </r>
  </si>
  <si>
    <r>
      <rPr>
        <sz val="16"/>
        <color rgb="FF86B637"/>
        <rFont val="Calibri (Corps)"/>
      </rPr>
      <t>★</t>
    </r>
    <r>
      <rPr>
        <sz val="16"/>
        <color theme="1"/>
        <rFont val="Calibri"/>
        <family val="2"/>
        <scheme val="minor"/>
      </rPr>
      <t xml:space="preserve"> Incitez-vous activement les acteurs privés (lotissements, parkings d’entreprises ou privés, chantiers, vitrines, façades, enseignes, maisons illuminées…) à mettre en oeuvre une extinction après la fin d’activité ou en cours de nuit ?</t>
    </r>
  </si>
  <si>
    <r>
      <rPr>
        <sz val="16"/>
        <color rgb="FF86B637"/>
        <rFont val="Calibri (Corps)"/>
      </rPr>
      <t>★</t>
    </r>
    <r>
      <rPr>
        <sz val="16"/>
        <color theme="1"/>
        <rFont val="Calibri"/>
        <family val="2"/>
        <scheme val="minor"/>
      </rPr>
      <t xml:space="preserve"> Incitez-vous activement les acteurs privés à améliorer leur éclairage extérieur (orientation, couleur, puissance d’éclairage…) afin de limiter les problèmes d’éblouissement, de lumières intrusives, de contribution aux halos lumineux de la commune ?</t>
    </r>
  </si>
  <si>
    <r>
      <rPr>
        <sz val="16"/>
        <color rgb="FF86B637"/>
        <rFont val="Calibri (Corps)"/>
      </rPr>
      <t>★</t>
    </r>
    <r>
      <rPr>
        <sz val="16"/>
        <color theme="1"/>
        <rFont val="Calibri"/>
        <family val="2"/>
        <scheme val="minor"/>
      </rPr>
      <t xml:space="preserve"> Votre commune participe-t-elle ou organise-t-elle des animations liées à la découverte de la biodiversité nocturne? (Exemples : Nuit de la chouette / Nuit de la chauve-souris / Fête de la Nature / balades nocturnes / découverte de l’environnement et des espèces nocturnes / autres)</t>
    </r>
  </si>
  <si>
    <r>
      <rPr>
        <sz val="16"/>
        <color rgb="FF86B637"/>
        <rFont val="Calibri (Corps)"/>
      </rPr>
      <t>★</t>
    </r>
    <r>
      <rPr>
        <sz val="16"/>
        <color theme="1"/>
        <rFont val="Calibri"/>
        <family val="2"/>
        <scheme val="minor"/>
      </rPr>
      <t xml:space="preserve"> Avez-vous réalisé des inventaires d’espèces nocturnes et / ou avez-vous un programme de suivi de la biodiversité nocturne au sein par exemple d’un Atlas de la Biodiversité Communale ou par des collectes de données d’observation naturalistes avec l’aide des habitants ou d’associations locales ?</t>
    </r>
  </si>
  <si>
    <r>
      <rPr>
        <sz val="16"/>
        <color rgb="FF86B637"/>
        <rFont val="Calibri (Corps)"/>
      </rPr>
      <t xml:space="preserve">• </t>
    </r>
    <r>
      <rPr>
        <sz val="16"/>
        <color theme="1"/>
        <rFont val="Calibri"/>
        <family val="2"/>
        <scheme val="minor"/>
      </rPr>
      <t>Si oui, merci de préciser quoi, avec qui</t>
    </r>
  </si>
  <si>
    <r>
      <rPr>
        <sz val="16"/>
        <color rgb="FF86B637"/>
        <rFont val="Calibri (Corps)"/>
      </rPr>
      <t>•</t>
    </r>
    <r>
      <rPr>
        <sz val="16"/>
        <color theme="1"/>
        <rFont val="Calibri"/>
        <family val="2"/>
        <scheme val="minor"/>
      </rPr>
      <t xml:space="preserve"> Si oui, merci de préciser</t>
    </r>
  </si>
  <si>
    <r>
      <rPr>
        <sz val="16"/>
        <color rgb="FF86B637"/>
        <rFont val="Calibri (Corps)"/>
      </rPr>
      <t>★</t>
    </r>
    <r>
      <rPr>
        <sz val="16"/>
        <color theme="1"/>
        <rFont val="Calibri"/>
        <family val="2"/>
        <scheme val="minor"/>
      </rPr>
      <t xml:space="preserve"> Avez-vous mis en place des mesures particulières pour favoriser la vie des espèces nocturnes ou réduire les impacts d’éclairages ?</t>
    </r>
  </si>
  <si>
    <r>
      <rPr>
        <sz val="16"/>
        <color rgb="FF86B637"/>
        <rFont val="Calibri (Corps)"/>
      </rPr>
      <t>•</t>
    </r>
    <r>
      <rPr>
        <sz val="16"/>
        <color theme="1"/>
        <rFont val="Calibri"/>
        <family val="2"/>
        <scheme val="minor"/>
      </rPr>
      <t xml:space="preserve"> Si oui, lesquelles ? Préciser</t>
    </r>
  </si>
  <si>
    <r>
      <rPr>
        <sz val="16"/>
        <color rgb="FF86B637"/>
        <rFont val="Calibri (Corps)"/>
      </rPr>
      <t>•</t>
    </r>
    <r>
      <rPr>
        <sz val="16"/>
        <color theme="1"/>
        <rFont val="Calibri"/>
        <family val="2"/>
        <scheme val="minor"/>
      </rPr>
      <t xml:space="preserve"> Ces mesures sont-elles mises en place avec la participation des habitants ?</t>
    </r>
  </si>
  <si>
    <r>
      <rPr>
        <sz val="16"/>
        <color rgb="FF86B637"/>
        <rFont val="Calibri (Corps)"/>
      </rPr>
      <t>★</t>
    </r>
    <r>
      <rPr>
        <sz val="16"/>
        <color theme="1"/>
        <rFont val="Calibri"/>
        <family val="2"/>
        <scheme val="minor"/>
      </rPr>
      <t xml:space="preserve"> Avez-vous déjà mis en place des continuités écologiques de nuit ou trame nocturne ?</t>
    </r>
  </si>
  <si>
    <r>
      <rPr>
        <sz val="16"/>
        <color rgb="FF86B637"/>
        <rFont val="Calibri (Corps)"/>
      </rPr>
      <t>★</t>
    </r>
    <r>
      <rPr>
        <sz val="16"/>
        <color theme="1"/>
        <rFont val="Calibri"/>
        <family val="2"/>
        <scheme val="minor"/>
      </rPr>
      <t xml:space="preserve"> Avez-vous mis en place des mesures de prévention des impacts environnementaux spécifiquement liés aux LED et aux lumières à forte composante bleue ?</t>
    </r>
  </si>
  <si>
    <r>
      <rPr>
        <sz val="16"/>
        <color rgb="FF86B637"/>
        <rFont val="Calibri (Corps)"/>
      </rPr>
      <t>•</t>
    </r>
    <r>
      <rPr>
        <sz val="16"/>
        <color theme="1"/>
        <rFont val="Calibri"/>
        <family val="2"/>
        <scheme val="minor"/>
      </rPr>
      <t xml:space="preserve"> Si oui, merci de préciser avec qui </t>
    </r>
  </si>
  <si>
    <r>
      <rPr>
        <sz val="16"/>
        <color rgb="FF86B637"/>
        <rFont val="Calibri (Corps)"/>
      </rPr>
      <t>•</t>
    </r>
    <r>
      <rPr>
        <sz val="16"/>
        <color theme="1"/>
        <rFont val="Calibri"/>
        <family val="2"/>
        <scheme val="minor"/>
      </rPr>
      <t xml:space="preserve"> Le faites vous avec l'ANPCEN en priorité ?</t>
    </r>
  </si>
  <si>
    <r>
      <rPr>
        <sz val="16"/>
        <color rgb="FF86B637"/>
        <rFont val="Calibri (Corps)"/>
      </rPr>
      <t>★</t>
    </r>
    <r>
      <rPr>
        <sz val="16"/>
        <color theme="1"/>
        <rFont val="Calibri"/>
        <family val="2"/>
        <scheme val="minor"/>
      </rPr>
      <t xml:space="preserve"> Avez-vous mis en place des mesures de prévention des risques sanitaires spécifiquement liés aux LED et aux lumières à forte composante bleue pour la vision, la peau ou le dérèglement de l’horloge biologique humaine ?</t>
    </r>
  </si>
  <si>
    <t>•  Si oui, indiquez la durée d’extinction en h</t>
  </si>
  <si>
    <r>
      <rPr>
        <sz val="16"/>
        <color rgb="FF86B637"/>
        <rFont val="Calibri (Corps)"/>
      </rPr>
      <t>★</t>
    </r>
    <r>
      <rPr>
        <sz val="16"/>
        <color theme="1"/>
        <rFont val="Calibri"/>
        <family val="2"/>
        <scheme val="minor"/>
      </rPr>
      <t xml:space="preserve"> Avez vous mis en place des illuminations ou mises en lumière ?</t>
    </r>
  </si>
  <si>
    <r>
      <rPr>
        <sz val="16"/>
        <color rgb="FF86B637"/>
        <rFont val="Calibri (Corps)"/>
      </rPr>
      <t>★</t>
    </r>
    <r>
      <rPr>
        <sz val="16"/>
        <color theme="1"/>
        <rFont val="Calibri"/>
        <family val="2"/>
        <scheme val="minor"/>
      </rPr>
      <t xml:space="preserve"> Les illuminations et mises en lumière résultent-elles d’éclairages décidés par sites ou d’un plan ou schéma lumière d’ensemble ?</t>
    </r>
  </si>
  <si>
    <r>
      <rPr>
        <sz val="16"/>
        <color rgb="FF86B637"/>
        <rFont val="Calibri (Corps)"/>
      </rPr>
      <t>•</t>
    </r>
    <r>
      <rPr>
        <sz val="16"/>
        <color theme="1"/>
        <rFont val="Calibri"/>
        <family val="2"/>
        <scheme val="minor"/>
      </rPr>
      <t xml:space="preserve">  Si oui, par qui a-t-il été élaboré ?</t>
    </r>
  </si>
  <si>
    <r>
      <rPr>
        <sz val="16"/>
        <color rgb="FF86B637"/>
        <rFont val="Calibri (Corps)"/>
      </rPr>
      <t>★</t>
    </r>
    <r>
      <rPr>
        <sz val="16"/>
        <color theme="1"/>
        <rFont val="Calibri"/>
        <family val="2"/>
        <scheme val="minor"/>
      </rPr>
      <t xml:space="preserve"> Des monuments, bâtiments, infrastructures (église, mairie, château, statues, ponts, ronds-points…) sont-ils mis en lumière ?</t>
    </r>
  </si>
  <si>
    <r>
      <rPr>
        <sz val="16"/>
        <color rgb="FF86B637"/>
        <rFont val="Calibri (Corps)"/>
      </rPr>
      <t>•</t>
    </r>
    <r>
      <rPr>
        <sz val="16"/>
        <color theme="1"/>
        <rFont val="Calibri"/>
        <family val="2"/>
        <scheme val="minor"/>
      </rPr>
      <t xml:space="preserve"> Par éclairage externe</t>
    </r>
  </si>
  <si>
    <r>
      <rPr>
        <sz val="16"/>
        <color rgb="FF86B637"/>
        <rFont val="Calibri (Corps)"/>
      </rPr>
      <t xml:space="preserve">•  </t>
    </r>
    <r>
      <rPr>
        <sz val="16"/>
        <color theme="1"/>
        <rFont val="Calibri"/>
        <family val="2"/>
        <scheme val="minor"/>
      </rPr>
      <t>Uniquement par un éclairage intérieur (Exemple : vitraux)</t>
    </r>
  </si>
  <si>
    <r>
      <rPr>
        <sz val="16"/>
        <color rgb="FF86B637"/>
        <rFont val="Calibri (Corps)"/>
      </rPr>
      <t>•</t>
    </r>
    <r>
      <rPr>
        <sz val="16"/>
        <color theme="1"/>
        <rFont val="Calibri"/>
        <family val="2"/>
        <scheme val="minor"/>
      </rPr>
      <t xml:space="preserve">  Si oui, combien</t>
    </r>
  </si>
  <si>
    <r>
      <rPr>
        <sz val="16"/>
        <color rgb="FF86B637"/>
        <rFont val="Calibri (Corps)"/>
      </rPr>
      <t>•</t>
    </r>
    <r>
      <rPr>
        <sz val="16"/>
        <color theme="1"/>
        <rFont val="Calibri"/>
        <family val="2"/>
        <scheme val="minor"/>
      </rPr>
      <t xml:space="preserve">  Indiquez si nécessaire les périodes d’éclairement de ces mises en lumière (Exemple : éclairage seulement le week-end ou pour les fêtes de fin d’année, en saison touristique, autres,…)</t>
    </r>
  </si>
  <si>
    <r>
      <rPr>
        <sz val="16"/>
        <color rgb="FF86B637"/>
        <rFont val="Calibri (Corps)"/>
      </rPr>
      <t xml:space="preserve">• </t>
    </r>
    <r>
      <rPr>
        <sz val="16"/>
        <color theme="1"/>
        <rFont val="Calibri"/>
        <family val="2"/>
        <scheme val="minor"/>
      </rPr>
      <t xml:space="preserve"> Indiquez le nombre total d’heures d’éclairage dans l’année en nous précisant pourquoi vous avez fait ce choix</t>
    </r>
  </si>
  <si>
    <r>
      <rPr>
        <sz val="16"/>
        <color rgb="FF86B637"/>
        <rFont val="Calibri (Corps)"/>
      </rPr>
      <t>★</t>
    </r>
    <r>
      <rPr>
        <sz val="16"/>
        <color theme="1"/>
        <rFont val="Calibri"/>
        <family val="2"/>
        <scheme val="minor"/>
      </rPr>
      <t xml:space="preserve"> Des sites ou éléments naturels (parcs, jardins, arbres, falaises, gorges, cascades, berges, plages, pistes de ski, rondspoints végétalisés) présents sur la commune sont-ils mis en lumière ?</t>
    </r>
  </si>
  <si>
    <r>
      <rPr>
        <sz val="16"/>
        <color rgb="FF86B637"/>
        <rFont val="Calibri (Corps)"/>
      </rPr>
      <t>•</t>
    </r>
    <r>
      <rPr>
        <sz val="16"/>
        <color theme="1"/>
        <rFont val="Calibri"/>
        <family val="2"/>
        <scheme val="minor"/>
      </rPr>
      <t xml:space="preserve">  Avec extinction nocturne ?</t>
    </r>
  </si>
  <si>
    <r>
      <rPr>
        <sz val="16"/>
        <color rgb="FF86B637"/>
        <rFont val="Calibri (Corps)"/>
      </rPr>
      <t>•</t>
    </r>
    <r>
      <rPr>
        <sz val="16"/>
        <color theme="1"/>
        <rFont val="Calibri"/>
        <family val="2"/>
        <scheme val="minor"/>
      </rPr>
      <t xml:space="preserve">  Si oui, heure d’extinction</t>
    </r>
  </si>
  <si>
    <r>
      <rPr>
        <sz val="16"/>
        <color rgb="FF86B637"/>
        <rFont val="Calibri (Corps)"/>
      </rPr>
      <t>•</t>
    </r>
    <r>
      <rPr>
        <sz val="16"/>
        <rFont val="Calibri (Corps)"/>
      </rPr>
      <t xml:space="preserve">  Si oui, merci de détailler la nature de ces éléments et sites naturels mis en lumière (arbres, falaises, …) et les variations suivant les périodes de l’année si tel est le cas</t>
    </r>
  </si>
  <si>
    <r>
      <rPr>
        <sz val="16"/>
        <color rgb="FF86B637"/>
        <rFont val="Calibri (Corps)"/>
      </rPr>
      <t>★</t>
    </r>
    <r>
      <rPr>
        <sz val="16"/>
        <color theme="1"/>
        <rFont val="Calibri"/>
        <family val="2"/>
        <scheme val="minor"/>
      </rPr>
      <t xml:space="preserve"> Utilisez-vous des spots encastrés dans le sol pour les mises en lumière</t>
    </r>
  </si>
  <si>
    <r>
      <rPr>
        <sz val="16"/>
        <color rgb="FF86B637"/>
        <rFont val="Calibri (Corps)"/>
      </rPr>
      <t xml:space="preserve">• </t>
    </r>
    <r>
      <rPr>
        <sz val="16"/>
        <color theme="1"/>
        <rFont val="Calibri"/>
        <family val="2"/>
        <scheme val="minor"/>
      </rPr>
      <t xml:space="preserve"> Si oui, indiquez le nombre précis</t>
    </r>
  </si>
  <si>
    <r>
      <rPr>
        <sz val="16"/>
        <color rgb="FF86B637"/>
        <rFont val="Calibri (Corps)"/>
      </rPr>
      <t>★</t>
    </r>
    <r>
      <rPr>
        <sz val="16"/>
        <color theme="1"/>
        <rFont val="Calibri"/>
        <family val="2"/>
        <scheme val="minor"/>
      </rPr>
      <t xml:space="preserve"> Un faisceau lumineux laser ou de toute autre technologie (type DCA, rayons tournoyants, skytracer, canon de lumière) est-il implanté et en fonctionnement sur votre périmètre ?</t>
    </r>
  </si>
  <si>
    <r>
      <rPr>
        <sz val="16"/>
        <color rgb="FF86B637"/>
        <rFont val="Calibri (Corps)"/>
      </rPr>
      <t xml:space="preserve">★ </t>
    </r>
    <r>
      <rPr>
        <sz val="16"/>
        <rFont val="Calibri"/>
        <family val="2"/>
        <scheme val="minor"/>
      </rPr>
      <t>Des éoliennes utilisant des flashs nocturnes de couleur blanche, sont-elles implantées sur votre territoire ?</t>
    </r>
  </si>
  <si>
    <r>
      <rPr>
        <sz val="16"/>
        <color rgb="FF86B637"/>
        <rFont val="Calibri (Corps)"/>
      </rPr>
      <t>★</t>
    </r>
    <r>
      <rPr>
        <sz val="16"/>
        <color theme="1"/>
        <rFont val="Calibri"/>
        <family val="2"/>
        <scheme val="minor"/>
      </rPr>
      <t xml:space="preserve"> Installez-vous des décorations lumineuses pour les fêtes de fin d’année ?</t>
    </r>
  </si>
  <si>
    <r>
      <rPr>
        <sz val="16"/>
        <color rgb="FF86B637"/>
        <rFont val="Calibri (Corps)"/>
      </rPr>
      <t>•</t>
    </r>
    <r>
      <rPr>
        <sz val="16"/>
        <color theme="1"/>
        <rFont val="Calibri"/>
        <family val="2"/>
        <scheme val="minor"/>
      </rPr>
      <t xml:space="preserve">  Si oui, indiquez précisément la durée des illuminations en nombre de jours</t>
    </r>
  </si>
  <si>
    <r>
      <rPr>
        <sz val="16"/>
        <color rgb="FF86B637"/>
        <rFont val="Calibri (Corps)"/>
      </rPr>
      <t>★</t>
    </r>
    <r>
      <rPr>
        <sz val="16"/>
        <color theme="1"/>
        <rFont val="Calibri"/>
        <family val="2"/>
        <scheme val="minor"/>
      </rPr>
      <t xml:space="preserve"> Ces décorations lumineuses sont-elles éteintes en cours de nuit ?</t>
    </r>
  </si>
  <si>
    <r>
      <rPr>
        <sz val="16"/>
        <color rgb="FF86B637"/>
        <rFont val="Calibri (Corps)"/>
      </rPr>
      <t>★</t>
    </r>
    <r>
      <rPr>
        <sz val="16"/>
        <color theme="1"/>
        <rFont val="Calibri"/>
        <family val="2"/>
        <scheme val="minor"/>
      </rPr>
      <t xml:space="preserve"> Quelle est la puissance électrique totale installée pour ces décorations lumineuses ?</t>
    </r>
  </si>
  <si>
    <r>
      <rPr>
        <sz val="16"/>
        <color rgb="FF86B637"/>
        <rFont val="Calibri (Corps)"/>
      </rPr>
      <t>★</t>
    </r>
    <r>
      <rPr>
        <sz val="16"/>
        <color theme="1"/>
        <rFont val="Calibri"/>
        <family val="2"/>
        <scheme val="minor"/>
      </rPr>
      <t xml:space="preserve"> Indiquez si vous utilisez des décorations non lumineuses ou si vous avez d’autres précisions à ajouter en rapport à ces décorations de fin d’année (Exemple : décorations réalisées par écoles / habitants)</t>
    </r>
  </si>
  <si>
    <r>
      <rPr>
        <sz val="16"/>
        <color rgb="FF86B637"/>
        <rFont val="Calibri (Corps)"/>
      </rPr>
      <t>★</t>
    </r>
    <r>
      <rPr>
        <sz val="16"/>
        <color theme="1"/>
        <rFont val="Calibri"/>
        <family val="2"/>
        <scheme val="minor"/>
      </rPr>
      <t xml:space="preserve"> Avez-vous des éclairages de stades, piscines, pistes de ski… ?</t>
    </r>
  </si>
  <si>
    <r>
      <rPr>
        <sz val="16"/>
        <color rgb="FF86B637"/>
        <rFont val="Calibri (Corps)"/>
      </rPr>
      <t>•</t>
    </r>
    <r>
      <rPr>
        <sz val="16"/>
        <color theme="1"/>
        <rFont val="Calibri"/>
        <family val="2"/>
        <scheme val="minor"/>
      </rPr>
      <t xml:space="preserve">  Si oui, avez-vous pris des décisions de limitation d’éclairage ?</t>
    </r>
  </si>
  <si>
    <r>
      <rPr>
        <sz val="16"/>
        <color rgb="FF86B637"/>
        <rFont val="Calibri (Corps)"/>
      </rPr>
      <t xml:space="preserve">• </t>
    </r>
    <r>
      <rPr>
        <sz val="16"/>
        <rFont val="Calibri (Corps)"/>
      </rPr>
      <t xml:space="preserve"> Si oui, sont-ils tous équipés de dispositifs d’extinction (Exemple : avec minuterie, détecteur de présence + temporisation) pour éviter les éclairages maintenus en absence d’activité ?</t>
    </r>
  </si>
  <si>
    <r>
      <rPr>
        <sz val="16"/>
        <color rgb="FF86B637"/>
        <rFont val="Calibri (Corps)"/>
      </rPr>
      <t>★</t>
    </r>
    <r>
      <rPr>
        <sz val="16"/>
        <color theme="1"/>
        <rFont val="Calibri"/>
        <family val="2"/>
        <scheme val="minor"/>
      </rPr>
      <t xml:space="preserve"> Y a-t-il des enseignes, publicités lumineuses sur la commune ?</t>
    </r>
  </si>
  <si>
    <r>
      <rPr>
        <sz val="16"/>
        <color rgb="FF86B637"/>
        <rFont val="Calibri (Corps)"/>
      </rPr>
      <t>•</t>
    </r>
    <r>
      <rPr>
        <sz val="16"/>
        <color theme="1"/>
        <rFont val="Calibri"/>
        <family val="2"/>
        <scheme val="minor"/>
      </rPr>
      <t xml:space="preserve">  Si oui, sont-elles éteintes au plus tard à 1 h ?</t>
    </r>
  </si>
  <si>
    <r>
      <rPr>
        <sz val="16"/>
        <color rgb="FF86B637"/>
        <rFont val="Calibri (Corps)"/>
      </rPr>
      <t xml:space="preserve">•  </t>
    </r>
    <r>
      <rPr>
        <sz val="16"/>
        <color theme="1"/>
        <rFont val="Calibri"/>
        <family val="2"/>
        <scheme val="minor"/>
      </rPr>
      <t>Si oui, indiquer leur nombre</t>
    </r>
  </si>
  <si>
    <r>
      <rPr>
        <sz val="16"/>
        <color rgb="FF86B637"/>
        <rFont val="Calibri (Corps)"/>
      </rPr>
      <t>•</t>
    </r>
    <r>
      <rPr>
        <sz val="16"/>
        <color theme="1"/>
        <rFont val="Calibri"/>
        <family val="2"/>
        <scheme val="minor"/>
      </rPr>
      <t xml:space="preserve">  Si oui, avez-vous un règlement local de la publicité intégrant des mesures pour réduire leur pollution lumineuse ?</t>
    </r>
  </si>
  <si>
    <r>
      <rPr>
        <sz val="16"/>
        <color rgb="FF86B637"/>
        <rFont val="Calibri (Corps)"/>
      </rPr>
      <t>•</t>
    </r>
    <r>
      <rPr>
        <sz val="16"/>
        <color theme="1"/>
        <rFont val="Calibri"/>
        <family val="2"/>
        <scheme val="minor"/>
      </rPr>
      <t xml:space="preserve">  Si oui merci de préciser lesquelles</t>
    </r>
  </si>
  <si>
    <r>
      <rPr>
        <sz val="16"/>
        <color rgb="FF86B637"/>
        <rFont val="Calibri (Corps)"/>
      </rPr>
      <t>★</t>
    </r>
    <r>
      <rPr>
        <sz val="16"/>
        <color theme="1"/>
        <rFont val="Calibri"/>
        <family val="2"/>
        <scheme val="minor"/>
      </rPr>
      <t xml:space="preserve"> Nombre par an ?</t>
    </r>
  </si>
  <si>
    <r>
      <rPr>
        <sz val="16"/>
        <color rgb="FF86B637"/>
        <rFont val="Calibri (Corps)"/>
      </rPr>
      <t>•</t>
    </r>
    <r>
      <rPr>
        <sz val="16"/>
        <color theme="1"/>
        <rFont val="Calibri"/>
        <family val="2"/>
        <scheme val="minor"/>
      </rPr>
      <t xml:space="preserve"> Avec extinction nocturne ?</t>
    </r>
  </si>
  <si>
    <r>
      <rPr>
        <sz val="16"/>
        <color rgb="FF86B637"/>
        <rFont val="Calibri (Corps)"/>
      </rPr>
      <t>•</t>
    </r>
    <r>
      <rPr>
        <sz val="16"/>
        <color theme="1"/>
        <rFont val="Calibri"/>
        <family val="2"/>
        <scheme val="minor"/>
      </rPr>
      <t xml:space="preserve"> Quelle puissance électrique totale installée</t>
    </r>
  </si>
  <si>
    <r>
      <rPr>
        <sz val="16"/>
        <color rgb="FF86B637"/>
        <rFont val="Calibri (Corps)"/>
      </rPr>
      <t>•</t>
    </r>
    <r>
      <rPr>
        <sz val="16"/>
        <rFont val="Calibri"/>
        <family val="2"/>
        <scheme val="minor"/>
      </rPr>
      <t xml:space="preserve">  Si oui, sont-ils équipés de projecteurs éclairant uniquement vers le bas ou équipés de coupe-flux, si modèles inclinés (cf. ci contre) ? </t>
    </r>
  </si>
  <si>
    <r>
      <rPr>
        <sz val="16"/>
        <color rgb="FF86B637"/>
        <rFont val="Calibri (Corps)"/>
      </rPr>
      <t>•</t>
    </r>
    <r>
      <rPr>
        <sz val="16"/>
        <color theme="1"/>
        <rFont val="Calibri"/>
        <family val="2"/>
        <scheme val="minor"/>
      </rPr>
      <t xml:space="preserve">  Si oui, heure d'extinction</t>
    </r>
  </si>
  <si>
    <t>watts</t>
  </si>
  <si>
    <r>
      <rPr>
        <sz val="16"/>
        <color rgb="FF86B637"/>
        <rFont val="Calibri (Corps)"/>
      </rPr>
      <t>•</t>
    </r>
    <r>
      <rPr>
        <sz val="16"/>
        <color theme="1"/>
        <rFont val="Calibri"/>
        <family val="2"/>
        <scheme val="minor"/>
      </rPr>
      <t xml:space="preserve">  Quelle puissance électrique totale installée ? </t>
    </r>
  </si>
  <si>
    <r>
      <rPr>
        <sz val="16"/>
        <color rgb="FF86B637"/>
        <rFont val="Calibri (Corps)"/>
      </rPr>
      <t>•</t>
    </r>
    <r>
      <rPr>
        <sz val="16"/>
        <color theme="1"/>
        <rFont val="Calibri"/>
        <family val="2"/>
        <scheme val="minor"/>
      </rPr>
      <t xml:space="preserve"> Lesquelles ?</t>
    </r>
  </si>
  <si>
    <r>
      <rPr>
        <sz val="16"/>
        <color rgb="FF86B637"/>
        <rFont val="Calibri (Corps)"/>
      </rPr>
      <t>•</t>
    </r>
    <r>
      <rPr>
        <sz val="16"/>
        <color theme="1"/>
        <rFont val="Calibri"/>
        <family val="2"/>
        <scheme val="minor"/>
      </rPr>
      <t xml:space="preserve">  Si oui</t>
    </r>
  </si>
  <si>
    <t xml:space="preserve"> % de ces matériels par rapport au parc</t>
  </si>
  <si>
    <r>
      <rPr>
        <sz val="16"/>
        <color rgb="FF86B637"/>
        <rFont val="Calibri (Corps)"/>
      </rPr>
      <t>★</t>
    </r>
    <r>
      <rPr>
        <sz val="16"/>
        <color theme="1"/>
        <rFont val="Calibri"/>
        <family val="2"/>
        <scheme val="minor"/>
      </rPr>
      <t xml:space="preserve"> Quelles sont les actions principales de votre commune déjà mises en oeuvre pendant la période exacte de votre mandat pour limiter la pollution et les nuisances lumineuses de votre éclairage public et éclairages extérieurs ?</t>
    </r>
  </si>
  <si>
    <t>euros</t>
  </si>
  <si>
    <r>
      <rPr>
        <sz val="16"/>
        <color rgb="FF86B637"/>
        <rFont val="Calibri (Corps)"/>
      </rPr>
      <t>•</t>
    </r>
    <r>
      <rPr>
        <sz val="16"/>
        <color theme="1"/>
        <rFont val="Calibri"/>
        <family val="2"/>
        <scheme val="minor"/>
      </rPr>
      <t xml:space="preserve">  Suppression de points lumineux</t>
    </r>
  </si>
  <si>
    <r>
      <rPr>
        <sz val="16"/>
        <color rgb="FF86B637"/>
        <rFont val="Calibri (Corps)"/>
      </rPr>
      <t xml:space="preserve">• </t>
    </r>
    <r>
      <rPr>
        <sz val="16"/>
        <color theme="1"/>
        <rFont val="Calibri"/>
        <family val="2"/>
        <scheme val="minor"/>
      </rPr>
      <t xml:space="preserve"> Dé-densification du parc de lampadaires (Km/L ou Km2)</t>
    </r>
  </si>
  <si>
    <r>
      <rPr>
        <sz val="16"/>
        <color rgb="FF86B637"/>
        <rFont val="Calibri (Corps)"/>
      </rPr>
      <t xml:space="preserve">• </t>
    </r>
    <r>
      <rPr>
        <sz val="16"/>
        <color theme="1"/>
        <rFont val="Calibri"/>
        <family val="2"/>
        <scheme val="minor"/>
      </rPr>
      <t xml:space="preserve"> Allumage le soir et extinction le matin pilotés par des horloges astronomiques</t>
    </r>
  </si>
  <si>
    <r>
      <rPr>
        <sz val="16"/>
        <color rgb="FF86B637"/>
        <rFont val="Calibri (Corps)"/>
      </rPr>
      <t>•</t>
    </r>
    <r>
      <rPr>
        <sz val="16"/>
        <color theme="1"/>
        <rFont val="Calibri"/>
        <family val="2"/>
        <scheme val="minor"/>
      </rPr>
      <t xml:space="preserve">  Réduction de la durée d’éclairement par recours à l’extinction en milieu de nuit</t>
    </r>
  </si>
  <si>
    <r>
      <rPr>
        <sz val="16"/>
        <color rgb="FF86B637"/>
        <rFont val="Calibri (Corps)"/>
      </rPr>
      <t xml:space="preserve">• </t>
    </r>
    <r>
      <rPr>
        <sz val="16"/>
        <color theme="1"/>
        <rFont val="Calibri"/>
        <family val="2"/>
        <scheme val="minor"/>
      </rPr>
      <t xml:space="preserve"> Avez-vous chiffré ou estimé le montant économisé en euros sur votre facture communale par cette réduction de la durée d’éclairement ?</t>
    </r>
  </si>
  <si>
    <r>
      <rPr>
        <sz val="16"/>
        <color rgb="FF86B637"/>
        <rFont val="Calibri (Corps)"/>
      </rPr>
      <t>•</t>
    </r>
    <r>
      <rPr>
        <sz val="16"/>
        <color theme="1"/>
        <rFont val="Calibri"/>
        <family val="2"/>
        <scheme val="minor"/>
      </rPr>
      <t xml:space="preserve">  Utilisation de détecteurs de présence pour gérer l’éclairage</t>
    </r>
  </si>
  <si>
    <r>
      <rPr>
        <sz val="16"/>
        <color rgb="FF86B637"/>
        <rFont val="Calibri (Corps)"/>
      </rPr>
      <t>•</t>
    </r>
    <r>
      <rPr>
        <sz val="16"/>
        <color theme="1"/>
        <rFont val="Calibri"/>
        <family val="2"/>
        <scheme val="minor"/>
      </rPr>
      <t xml:space="preserve">  Utilisation de sources lumineuses de plus faible puissance</t>
    </r>
  </si>
  <si>
    <r>
      <rPr>
        <sz val="16"/>
        <color rgb="FF86B637"/>
        <rFont val="Calibri (Corps)"/>
      </rPr>
      <t>•</t>
    </r>
    <r>
      <rPr>
        <sz val="16"/>
        <color theme="1"/>
        <rFont val="Calibri"/>
        <family val="2"/>
        <scheme val="minor"/>
      </rPr>
      <t xml:space="preserve">  Mise en place de sources complètement défilées, vasque plane fermée et horizontale (comme présenté dans la </t>
    </r>
    <r>
      <rPr>
        <b/>
        <sz val="16"/>
        <color theme="1"/>
        <rFont val="Calibri"/>
        <family val="2"/>
        <scheme val="minor"/>
      </rPr>
      <t>partie G du questionnaire avec les familles 1, 3a et 9a)</t>
    </r>
  </si>
  <si>
    <r>
      <rPr>
        <sz val="16"/>
        <color rgb="FF86B637"/>
        <rFont val="Calibri (Corps)"/>
      </rPr>
      <t>•</t>
    </r>
    <r>
      <rPr>
        <sz val="16"/>
        <color theme="1"/>
        <rFont val="Calibri"/>
        <family val="2"/>
        <scheme val="minor"/>
      </rPr>
      <t xml:space="preserve">  Installation de caches latéraux de protection des émissions de lumière vers les logements </t>
    </r>
  </si>
  <si>
    <r>
      <rPr>
        <sz val="16"/>
        <color rgb="FF86B637"/>
        <rFont val="Calibri (Corps)"/>
      </rPr>
      <t xml:space="preserve">• </t>
    </r>
    <r>
      <rPr>
        <sz val="16"/>
        <color theme="1"/>
        <rFont val="Calibri"/>
        <family val="2"/>
        <scheme val="minor"/>
      </rPr>
      <t xml:space="preserve"> Utilisation prioritaire de lampes jaunes / orangées (Sodium Haute ou Basse Pression ou LED ambrées non blanches) et suppression des lampes et LED à lumière blanche</t>
    </r>
  </si>
  <si>
    <r>
      <rPr>
        <sz val="16"/>
        <color rgb="FF86B637"/>
        <rFont val="Calibri (Corps)"/>
      </rPr>
      <t xml:space="preserve">• </t>
    </r>
    <r>
      <rPr>
        <sz val="16"/>
        <color theme="1"/>
        <rFont val="Calibri"/>
        <family val="2"/>
        <scheme val="minor"/>
      </rPr>
      <t xml:space="preserve"> Installation de systèmes réfléchissants (dits éclairage passif : catadioptres ou autres) pour assurer le balisage pendant les périodes d’extinction de l’éclairage, pour remplacer le matériel d’éclairage existant ou éviter de nouvelles installations d’éclairage</t>
    </r>
  </si>
  <si>
    <r>
      <t xml:space="preserve">• </t>
    </r>
    <r>
      <rPr>
        <sz val="16"/>
        <color theme="1"/>
        <rFont val="Calibri"/>
        <family val="2"/>
        <scheme val="minor"/>
      </rPr>
      <t>D’une extinction totale (tous les points d’éclairage public de la commune) ?</t>
    </r>
  </si>
  <si>
    <r>
      <t xml:space="preserve">• </t>
    </r>
    <r>
      <rPr>
        <sz val="16"/>
        <color theme="1"/>
        <rFont val="Calibri"/>
        <family val="2"/>
        <scheme val="minor"/>
      </rPr>
      <t xml:space="preserve">D’une extinction partielle (certaines parties de la commune) ? </t>
    </r>
  </si>
  <si>
    <r>
      <t xml:space="preserve">• </t>
    </r>
    <r>
      <rPr>
        <sz val="16"/>
        <color theme="1"/>
        <rFont val="Calibri"/>
        <family val="2"/>
        <scheme val="minor"/>
      </rPr>
      <t>Extinction d’un lampadaire sur deux ?</t>
    </r>
  </si>
  <si>
    <r>
      <t xml:space="preserve">• </t>
    </r>
    <r>
      <rPr>
        <sz val="16"/>
        <color theme="1"/>
        <rFont val="Calibri"/>
        <family val="2"/>
        <scheme val="minor"/>
      </rPr>
      <t>Réduction de puissance lumineuse (en fonctionnement quotidien) ?</t>
    </r>
  </si>
  <si>
    <r>
      <t xml:space="preserve">• </t>
    </r>
    <r>
      <rPr>
        <sz val="16"/>
        <color theme="1"/>
        <rFont val="Calibri"/>
        <family val="2"/>
        <scheme val="minor"/>
      </rPr>
      <t>Baisse volontaire de puissance des lampes lors de relamping ou autre opération ?</t>
    </r>
  </si>
  <si>
    <r>
      <rPr>
        <sz val="16"/>
        <color rgb="FF86B637"/>
        <rFont val="Calibri (Corps)"/>
      </rPr>
      <t>★</t>
    </r>
    <r>
      <rPr>
        <sz val="16"/>
        <color theme="1"/>
        <rFont val="Calibri"/>
        <family val="2"/>
        <scheme val="minor"/>
      </rPr>
      <t xml:space="preserve"> Avez-vous mis en place une extinction de l’éclairage public et d’éclairages extérieurs en cours de nuit sur la commune ?</t>
    </r>
  </si>
  <si>
    <r>
      <rPr>
        <sz val="16"/>
        <color rgb="FF86B637"/>
        <rFont val="Calibri (Corps)"/>
      </rPr>
      <t>•</t>
    </r>
    <r>
      <rPr>
        <sz val="16"/>
        <color theme="1"/>
        <rFont val="Calibri"/>
        <family val="2"/>
        <scheme val="minor"/>
      </rPr>
      <t xml:space="preserve"> Si oui, horaire d’extinction (début)</t>
    </r>
  </si>
  <si>
    <r>
      <rPr>
        <sz val="16"/>
        <color rgb="FF86B637"/>
        <rFont val="Calibri (Corps)"/>
      </rPr>
      <t>•</t>
    </r>
    <r>
      <rPr>
        <sz val="16"/>
        <color theme="1"/>
        <rFont val="Calibri"/>
        <family val="2"/>
        <scheme val="minor"/>
      </rPr>
      <t xml:space="preserve"> Si oui, préciser la date de l‘arrêté municipal mettant en place cette extinction nocturne</t>
    </r>
  </si>
  <si>
    <r>
      <rPr>
        <sz val="16"/>
        <color rgb="FF86B637"/>
        <rFont val="Calibri (Corps)"/>
      </rPr>
      <t xml:space="preserve">• </t>
    </r>
    <r>
      <rPr>
        <sz val="16"/>
        <color theme="1"/>
        <rFont val="Calibri"/>
        <family val="2"/>
        <scheme val="minor"/>
      </rPr>
      <t>Si horaires différents selon les jours de la semaine ou les saisons, indiquez précisément les heures et périodes</t>
    </r>
  </si>
  <si>
    <r>
      <rPr>
        <sz val="16"/>
        <color rgb="FF86B637"/>
        <rFont val="Calibri (Corps)"/>
      </rPr>
      <t>★</t>
    </r>
    <r>
      <rPr>
        <sz val="16"/>
        <color theme="1"/>
        <rFont val="Calibri"/>
        <family val="2"/>
        <scheme val="minor"/>
      </rPr>
      <t xml:space="preserve"> Si vous avez mis en place une extinction nocturne, s’agit-il :</t>
    </r>
  </si>
  <si>
    <r>
      <rPr>
        <sz val="16"/>
        <color rgb="FF86B637"/>
        <rFont val="Calibri (Corps)"/>
      </rPr>
      <t>•</t>
    </r>
    <r>
      <rPr>
        <sz val="16"/>
        <color theme="1"/>
        <rFont val="Calibri"/>
        <family val="2"/>
        <scheme val="minor"/>
      </rPr>
      <t xml:space="preserve"> Préciser la raison de non-extinction (fort trafic routier, forte activité nocturne)</t>
    </r>
  </si>
  <si>
    <r>
      <rPr>
        <sz val="16"/>
        <color rgb="FF86B637"/>
        <rFont val="Calibri (Corps)"/>
      </rPr>
      <t>★</t>
    </r>
    <r>
      <rPr>
        <sz val="16"/>
        <color theme="1"/>
        <rFont val="Calibri"/>
        <family val="2"/>
        <scheme val="minor"/>
      </rPr>
      <t xml:space="preserve">  Y a-t-il des horaires d’extinction en cours de nuit différents selon les quartiers sur votre commune ? (Exemples : centre et périphérie, autres)</t>
    </r>
  </si>
  <si>
    <r>
      <rPr>
        <sz val="16"/>
        <color rgb="FF86B637"/>
        <rFont val="Calibri (Corps)"/>
      </rPr>
      <t>★</t>
    </r>
    <r>
      <rPr>
        <sz val="16"/>
        <color theme="1"/>
        <rFont val="Calibri"/>
        <family val="2"/>
        <scheme val="minor"/>
      </rPr>
      <t xml:space="preserve"> Combien de luminaires sont équipés de détecteurs de présence ou fonctionnent ponctuellement (Exemples: parking de salle de spectacles, aires de loisirs,…) ? (0 si pas de luminaire de ce type)</t>
    </r>
  </si>
  <si>
    <r>
      <rPr>
        <sz val="16"/>
        <color rgb="FF86B637"/>
        <rFont val="Calibri (Corps)"/>
      </rPr>
      <t>★</t>
    </r>
    <r>
      <rPr>
        <sz val="16"/>
        <color theme="1"/>
        <rFont val="Calibri"/>
        <family val="2"/>
        <scheme val="minor"/>
      </rPr>
      <t xml:space="preserve"> Quels sont les autres modes de gestion des éclairages extérieurs utilisés au cours de la nuit :</t>
    </r>
  </si>
  <si>
    <r>
      <rPr>
        <sz val="16"/>
        <color rgb="FF86B637"/>
        <rFont val="Calibri (Corps)"/>
      </rPr>
      <t xml:space="preserve">• </t>
    </r>
    <r>
      <rPr>
        <sz val="16"/>
        <color theme="1"/>
        <rFont val="Calibri"/>
        <family val="2"/>
        <scheme val="minor"/>
      </rPr>
      <t>Si oui, préciser le nombre de points lumineux éteints</t>
    </r>
  </si>
  <si>
    <r>
      <rPr>
        <sz val="16"/>
        <color rgb="FF86B637"/>
        <rFont val="Calibri (Corps)"/>
      </rPr>
      <t>•</t>
    </r>
    <r>
      <rPr>
        <sz val="16"/>
        <color theme="1"/>
        <rFont val="Calibri"/>
        <family val="2"/>
        <scheme val="minor"/>
      </rPr>
      <t xml:space="preserve"> Si oui, préciser le nombre de points lumineux concernés</t>
    </r>
  </si>
  <si>
    <r>
      <rPr>
        <sz val="16"/>
        <color rgb="FF86B637"/>
        <rFont val="Calibri (Corps)"/>
      </rPr>
      <t xml:space="preserve">• </t>
    </r>
    <r>
      <rPr>
        <sz val="16"/>
        <color theme="1"/>
        <rFont val="Calibri"/>
        <family val="2"/>
        <scheme val="minor"/>
      </rPr>
      <t>Si oui, préciser le nombre de points lumineux concernés</t>
    </r>
  </si>
  <si>
    <r>
      <rPr>
        <sz val="16"/>
        <color rgb="FF86B637"/>
        <rFont val="Calibri (Corps)"/>
      </rPr>
      <t>★</t>
    </r>
    <r>
      <rPr>
        <sz val="16"/>
        <color theme="1"/>
        <rFont val="Calibri"/>
        <family val="2"/>
        <scheme val="minor"/>
      </rPr>
      <t xml:space="preserve"> Si besoin, indiquer les particularités de gestion de votre commune (différenciation par quartier, baisse de puissance lors de rénovation, autres)</t>
    </r>
  </si>
  <si>
    <r>
      <rPr>
        <sz val="16"/>
        <color rgb="FF86B637"/>
        <rFont val="Calibri (Corps)"/>
      </rPr>
      <t>★</t>
    </r>
    <r>
      <rPr>
        <sz val="16"/>
        <color theme="1"/>
        <rFont val="Calibri"/>
        <family val="2"/>
        <scheme val="minor"/>
      </rPr>
      <t xml:space="preserve"> Avez-vous adapté la voirie en installant de la signalisation passive et en assurant un marquage au sol (systèmes réfléchissants / bandes blanches, ...) afin d’améliorer le guidage des véhicules lors des phases d’extinction nocturne ?</t>
    </r>
  </si>
  <si>
    <r>
      <rPr>
        <sz val="16"/>
        <color rgb="FF86B637"/>
        <rFont val="Calibri (Corps)"/>
      </rPr>
      <t>★</t>
    </r>
    <r>
      <rPr>
        <sz val="16"/>
        <color theme="1"/>
        <rFont val="Calibri"/>
        <family val="2"/>
        <scheme val="minor"/>
      </rPr>
      <t xml:space="preserve"> Avez-vous des caméras de vidéosurveillance installées sur votre commune ?</t>
    </r>
  </si>
  <si>
    <r>
      <rPr>
        <sz val="16"/>
        <color rgb="FF86B637"/>
        <rFont val="Calibri (Corps)"/>
      </rPr>
      <t>•</t>
    </r>
    <r>
      <rPr>
        <sz val="16"/>
        <color theme="1"/>
        <rFont val="Calibri"/>
        <family val="2"/>
        <scheme val="minor"/>
      </rPr>
      <t xml:space="preserve"> Si oui, fonctionnent-elles en mode infrarouge ? </t>
    </r>
  </si>
  <si>
    <r>
      <rPr>
        <sz val="16"/>
        <color rgb="FF86B637"/>
        <rFont val="Calibri (Corps)"/>
      </rPr>
      <t>★</t>
    </r>
    <r>
      <rPr>
        <sz val="16"/>
        <color theme="1"/>
        <rFont val="Calibri"/>
        <family val="2"/>
        <scheme val="minor"/>
      </rPr>
      <t xml:space="preserve"> Avez-vous des panneaux d’information lumineux municipaux ? </t>
    </r>
  </si>
  <si>
    <r>
      <rPr>
        <sz val="16"/>
        <color rgb="FF86B637"/>
        <rFont val="Calibri (Corps)"/>
      </rPr>
      <t>•</t>
    </r>
    <r>
      <rPr>
        <sz val="16"/>
        <color theme="1"/>
        <rFont val="Calibri"/>
        <family val="2"/>
        <scheme val="minor"/>
      </rPr>
      <t xml:space="preserve"> Si oui, leur appliquez-vous une extinction en cours de nuit ? </t>
    </r>
  </si>
  <si>
    <r>
      <rPr>
        <sz val="16"/>
        <color rgb="FF86B637"/>
        <rFont val="Calibri (Corps)"/>
      </rPr>
      <t>•</t>
    </r>
    <r>
      <rPr>
        <sz val="16"/>
        <color theme="1"/>
        <rFont val="Calibri"/>
        <family val="2"/>
        <scheme val="minor"/>
      </rPr>
      <t xml:space="preserve"> Si pas de rallumage le matin, cochez oui</t>
    </r>
  </si>
  <si>
    <t>F - Votre usage des éclairages extérieurs</t>
  </si>
  <si>
    <t xml:space="preserve">et l’horaire d’application (début) </t>
  </si>
  <si>
    <r>
      <rPr>
        <sz val="16"/>
        <color rgb="FF86B637"/>
        <rFont val="Calibri (Corps)"/>
      </rPr>
      <t xml:space="preserve">• </t>
    </r>
    <r>
      <rPr>
        <sz val="16"/>
        <rFont val="Calibri (Corps)"/>
      </rPr>
      <t>Et l’horaire d’application (début)</t>
    </r>
  </si>
  <si>
    <r>
      <rPr>
        <sz val="16"/>
        <color rgb="FF86B637"/>
        <rFont val="Calibri (Corps)"/>
      </rPr>
      <t>•</t>
    </r>
    <r>
      <rPr>
        <sz val="16"/>
        <color theme="1"/>
        <rFont val="Calibri"/>
        <family val="2"/>
        <scheme val="minor"/>
      </rPr>
      <t xml:space="preserve"> Pour une extinction partielle, veuillez préciser le nombre exact de points lumineux qui restent allumés toute la nuit</t>
    </r>
  </si>
  <si>
    <t xml:space="preserve"> et (fin)</t>
  </si>
  <si>
    <t>G - Vos choix de luminaires</t>
  </si>
  <si>
    <r>
      <rPr>
        <sz val="16"/>
        <color rgb="FF86B637"/>
        <rFont val="Calibri (Corps)"/>
      </rPr>
      <t xml:space="preserve">★ </t>
    </r>
    <r>
      <rPr>
        <sz val="16"/>
        <color theme="1"/>
        <rFont val="Calibri"/>
        <family val="2"/>
        <scheme val="minor"/>
      </rPr>
      <t>Disposez-vous (ou l’organisme délégué) d’une carte d’implantation de vos luminaires sur le périmètre de votre commune ?</t>
    </r>
  </si>
  <si>
    <r>
      <rPr>
        <sz val="16"/>
        <color rgb="FF86B637"/>
        <rFont val="Calibri (Corps)"/>
      </rPr>
      <t>★</t>
    </r>
    <r>
      <rPr>
        <sz val="16"/>
        <color theme="1"/>
        <rFont val="Calibri"/>
        <family val="2"/>
        <scheme val="minor"/>
      </rPr>
      <t xml:space="preserve"> Avez-vous choisi un service d’éclairage en location, leasing, tiers financement, tiers investissement…?</t>
    </r>
  </si>
  <si>
    <r>
      <rPr>
        <sz val="16"/>
        <color rgb="FF86B637"/>
        <rFont val="Calibri (Corps)"/>
      </rPr>
      <t xml:space="preserve">• </t>
    </r>
    <r>
      <rPr>
        <sz val="16"/>
        <color theme="1"/>
        <rFont val="Calibri"/>
        <family val="2"/>
        <scheme val="minor"/>
      </rPr>
      <t>Préciser la formule choisie</t>
    </r>
  </si>
  <si>
    <r>
      <rPr>
        <sz val="16"/>
        <color rgb="FF86B637"/>
        <rFont val="Calibri (Corps)"/>
      </rPr>
      <t>★</t>
    </r>
    <r>
      <rPr>
        <sz val="16"/>
        <color theme="1"/>
        <rFont val="Calibri"/>
        <family val="2"/>
        <scheme val="minor"/>
      </rPr>
      <t xml:space="preserve"> Comment choisissez-vous vos luminaires lors de nouveaux équipements ou de rénovations ?</t>
    </r>
  </si>
  <si>
    <r>
      <rPr>
        <sz val="16"/>
        <color rgb="FF86B637"/>
        <rFont val="Calibri (Corps)"/>
      </rPr>
      <t>★</t>
    </r>
    <r>
      <rPr>
        <sz val="16"/>
        <color theme="1"/>
        <rFont val="Calibri"/>
        <family val="2"/>
        <scheme val="minor"/>
      </rPr>
      <t xml:space="preserve">  Vos 5 principaux critères vont en priorité (cochez 5 choix) :</t>
    </r>
  </si>
  <si>
    <r>
      <rPr>
        <sz val="16"/>
        <color rgb="FF86B637"/>
        <rFont val="Calibri (Corps)"/>
      </rPr>
      <t>★</t>
    </r>
    <r>
      <rPr>
        <sz val="16"/>
        <color theme="1"/>
        <rFont val="Calibri"/>
        <family val="2"/>
        <scheme val="minor"/>
      </rPr>
      <t xml:space="preserve"> Si vous avez installé des luminaires à LED :</t>
    </r>
  </si>
  <si>
    <t xml:space="preserve"> heures</t>
  </si>
  <si>
    <t xml:space="preserve">• Quelle est leur durée de vie annoncée à l’achat ? </t>
  </si>
  <si>
    <t>• Et leur durée de vie garantie ?</t>
  </si>
  <si>
    <t xml:space="preserve"> ans</t>
  </si>
  <si>
    <t>Concertation avec  la population</t>
  </si>
  <si>
    <t>Conseil des fabricants / Installateurs</t>
  </si>
  <si>
    <t>En fonction de la réglementation</t>
  </si>
  <si>
    <t>Concertation avec communes voisines</t>
  </si>
  <si>
    <t>Conseil de syndicat d'énergie et d'éclairage</t>
  </si>
  <si>
    <t>En fonction d'une norme d'éclairage</t>
  </si>
  <si>
    <t>A la performance globale</t>
  </si>
  <si>
    <t>Au prix d'achat</t>
  </si>
  <si>
    <t>Au coût de maintenance</t>
  </si>
  <si>
    <t>Aux moindres impacts de la pollution lumineuse</t>
  </si>
  <si>
    <t>A la consommation d'énergie</t>
  </si>
  <si>
    <t>A la durée de vie réelle in situ</t>
  </si>
  <si>
    <t>Autres</t>
  </si>
  <si>
    <t>Aux coûts globaux</t>
  </si>
  <si>
    <t>Au coûts de fonctionnement</t>
  </si>
  <si>
    <t>À la durée de vie théorique annoncée</t>
  </si>
  <si>
    <t xml:space="preserve">A l'éco-conception </t>
  </si>
  <si>
    <t>(capacité de recyclage, moins de matière premières consommés, moins de terres rares…)</t>
  </si>
  <si>
    <r>
      <rPr>
        <sz val="16"/>
        <color rgb="FF86B637"/>
        <rFont val="Calibri (Corps)"/>
      </rPr>
      <t>★</t>
    </r>
    <r>
      <rPr>
        <sz val="16"/>
        <color theme="1"/>
        <rFont val="Calibri"/>
        <family val="2"/>
        <scheme val="minor"/>
      </rPr>
      <t xml:space="preserve"> Avez-vous réduit la hauteur des luminaires lors de rénovations sans en augmenter le nombre ? </t>
    </r>
  </si>
  <si>
    <r>
      <rPr>
        <sz val="16"/>
        <color rgb="FF86B637"/>
        <rFont val="Calibri (Corps)"/>
      </rPr>
      <t>★</t>
    </r>
    <r>
      <rPr>
        <sz val="16"/>
        <color theme="1"/>
        <rFont val="Calibri"/>
        <family val="2"/>
        <scheme val="minor"/>
      </rPr>
      <t xml:space="preserve"> Avez-vous installé des luminaires à énergies renouvelables (photovoltaïque, éolien, ...) ? </t>
    </r>
  </si>
  <si>
    <r>
      <rPr>
        <sz val="16"/>
        <color rgb="FF86B637"/>
        <rFont val="Calibri (Corps)"/>
      </rPr>
      <t>•</t>
    </r>
    <r>
      <rPr>
        <sz val="16"/>
        <color theme="1"/>
        <rFont val="Calibri"/>
        <family val="2"/>
        <scheme val="minor"/>
      </rPr>
      <t xml:space="preserve"> Si oui, combien ?</t>
    </r>
  </si>
  <si>
    <r>
      <rPr>
        <sz val="16"/>
        <color rgb="FF86B637"/>
        <rFont val="Calibri (Corps)"/>
      </rPr>
      <t>•</t>
    </r>
    <r>
      <rPr>
        <sz val="16"/>
        <color theme="1"/>
        <rFont val="Calibri"/>
        <family val="2"/>
        <scheme val="minor"/>
      </rPr>
      <t xml:space="preserve"> Ces luminaires sont-ils à détection et temporisation ? </t>
    </r>
  </si>
  <si>
    <r>
      <rPr>
        <sz val="16"/>
        <color rgb="FF86B637"/>
        <rFont val="Calibri (Corps)"/>
      </rPr>
      <t>•</t>
    </r>
    <r>
      <rPr>
        <sz val="16"/>
        <color theme="1"/>
        <rFont val="Calibri"/>
        <family val="2"/>
        <scheme val="minor"/>
      </rPr>
      <t xml:space="preserve"> Fonctionnent-ils sans extinction du coucher au lever du soleil ?</t>
    </r>
  </si>
  <si>
    <r>
      <rPr>
        <sz val="16"/>
        <color rgb="FF86B637"/>
        <rFont val="Calibri (Corps)"/>
      </rPr>
      <t xml:space="preserve">• </t>
    </r>
    <r>
      <rPr>
        <sz val="16"/>
        <color theme="1"/>
        <rFont val="Calibri"/>
        <family val="2"/>
        <scheme val="minor"/>
      </rPr>
      <t>Si non, quels sont les horaires d’allumage</t>
    </r>
  </si>
  <si>
    <t xml:space="preserve">sur vos éclairages extérieurs </t>
  </si>
  <si>
    <r>
      <rPr>
        <sz val="16"/>
        <color rgb="FF86B637"/>
        <rFont val="Calibri (Corps)"/>
      </rPr>
      <t>★</t>
    </r>
    <r>
      <rPr>
        <sz val="16"/>
        <color theme="1"/>
        <rFont val="Calibri"/>
        <family val="2"/>
        <scheme val="minor"/>
      </rPr>
      <t xml:space="preserve"> Y a-t-il des lignes directrices que vous suivez pour mettre en œuvre les objectifs publics "prévenir, limiter ou supprimer" les nuisances lumineuses, rendre "les installations lumineuses exemplaires", "protéger l'environnement nocturne" ? (Exemples : plans spécifiques, PCAET, SRCE, SCOT, TVB, SDAL, recommandations de Communautés de Communes, de Conseil Général, de Région, de PNR, etc.)</t>
    </r>
  </si>
  <si>
    <r>
      <rPr>
        <sz val="16"/>
        <color rgb="FF86B637"/>
        <rFont val="Calibri (Corps)"/>
      </rPr>
      <t>★</t>
    </r>
    <r>
      <rPr>
        <sz val="16"/>
        <color theme="1"/>
        <rFont val="Calibri"/>
        <family val="2"/>
        <scheme val="minor"/>
      </rPr>
      <t xml:space="preserve"> Pensez-vous que l'éclairage extérieur installé dans votre commune peut avoir des effets sur les continuités écologiques de votre territoire et celles des communes avoisinantes ?</t>
    </r>
  </si>
  <si>
    <r>
      <rPr>
        <sz val="16"/>
        <color rgb="FF86B637"/>
        <rFont val="Calibri (Corps)"/>
      </rPr>
      <t xml:space="preserve">★ </t>
    </r>
    <r>
      <rPr>
        <sz val="16"/>
        <color theme="1"/>
        <rFont val="Calibri"/>
        <family val="2"/>
        <scheme val="minor"/>
      </rPr>
      <t>Combien de réclamations avez-vous reçues en 2022 :</t>
    </r>
  </si>
  <si>
    <r>
      <rPr>
        <sz val="16"/>
        <color rgb="FF86B637"/>
        <rFont val="Calibri (Corps)"/>
      </rPr>
      <t>★</t>
    </r>
    <r>
      <rPr>
        <sz val="16"/>
        <rFont val="Calibri"/>
        <family val="2"/>
        <scheme val="minor"/>
      </rPr>
      <t xml:space="preserve"> Votre commune participe-t-elle à des événements périodiques ou annuels de sensibilisation citoyenne à la qualité de l'environnement nocturne ? (animations publiques / extinction nocturne partielle ou totale / soirées d'observation du ciel étoilé, des planètes et de la Voie Lactée, avec des ballades nocturnes / autres)</t>
    </r>
  </si>
  <si>
    <r>
      <rPr>
        <sz val="16"/>
        <color rgb="FF86B637"/>
        <rFont val="Calibri (Corps)"/>
      </rPr>
      <t xml:space="preserve">★  </t>
    </r>
    <r>
      <rPr>
        <sz val="16"/>
        <color theme="1"/>
        <rFont val="Calibri"/>
        <family val="2"/>
        <scheme val="minor"/>
      </rPr>
      <t>Organisez-vous un concours de maisons illuminées ?</t>
    </r>
  </si>
  <si>
    <r>
      <rPr>
        <sz val="16"/>
        <color rgb="FF86B637"/>
        <rFont val="Calibri (Corps)"/>
      </rPr>
      <t>★</t>
    </r>
    <r>
      <rPr>
        <sz val="16"/>
        <color theme="1"/>
        <rFont val="Calibri"/>
        <family val="2"/>
        <scheme val="minor"/>
      </rPr>
      <t xml:space="preserve"> Si votre commune est équipée d’un ou plusieurs parkings éclairés (publics ou privés), y a-t-il une extinction de ces parkings en dehors des heures d’usage, allant au-delà des obligations de l’arrêté du 27 décembre 2018 ?</t>
    </r>
  </si>
  <si>
    <r>
      <rPr>
        <sz val="16"/>
        <color rgb="FF86B637"/>
        <rFont val="Calibri (Corps)"/>
      </rPr>
      <t xml:space="preserve">• </t>
    </r>
    <r>
      <rPr>
        <sz val="16"/>
        <color theme="1"/>
        <rFont val="Calibri"/>
        <family val="2"/>
        <scheme val="minor"/>
      </rPr>
      <t xml:space="preserve">Votre commune est-elle implentée sur le périmètre administratif d'un autre espage protégé </t>
    </r>
  </si>
  <si>
    <r>
      <rPr>
        <sz val="16"/>
        <color rgb="FF86B637"/>
        <rFont val="Calibri (Corps)"/>
      </rPr>
      <t xml:space="preserve">★ </t>
    </r>
    <r>
      <rPr>
        <sz val="16"/>
        <color theme="1"/>
        <rFont val="Calibri"/>
        <family val="2"/>
        <scheme val="minor"/>
      </rPr>
      <t xml:space="preserve"> Comment avez-vous connu le concours Villes et villages étoilés ? Presse locale / Presse nationale / Radio / Internet / Télé / Par les partenaires du concours  (AMF - Eco Maires - LPO - Ministère de la transition écologique et solidaire - Parcs nationaux - Parcs naturels régionaux / ou correspondant départemental de l'ANPCEN</t>
    </r>
  </si>
  <si>
    <t>De l'ADEME</t>
  </si>
  <si>
    <t>Du Ministère de l'Intérieur</t>
  </si>
  <si>
    <t>De la Région</t>
  </si>
  <si>
    <t>D'un PNR</t>
  </si>
  <si>
    <t>FEDER</t>
  </si>
  <si>
    <t>CEE</t>
  </si>
  <si>
    <t>Autres préciser</t>
  </si>
  <si>
    <r>
      <rPr>
        <sz val="16"/>
        <color rgb="FF86B637"/>
        <rFont val="Calibri (Corps)"/>
      </rPr>
      <t xml:space="preserve">• </t>
    </r>
    <r>
      <rPr>
        <sz val="16"/>
        <color theme="1"/>
        <rFont val="Calibri"/>
        <family val="2"/>
        <scheme val="minor"/>
      </rPr>
      <t>Pour tous les autres types d'éclairages privés</t>
    </r>
  </si>
  <si>
    <r>
      <rPr>
        <sz val="16"/>
        <color rgb="FF86B637"/>
        <rFont val="Calibri (Corps)"/>
      </rPr>
      <t>•</t>
    </r>
    <r>
      <rPr>
        <sz val="16"/>
        <color theme="1"/>
        <rFont val="Calibri"/>
        <family val="2"/>
        <scheme val="minor"/>
      </rPr>
      <t xml:space="preserve"> Si oui, y a-t-il eu un suivi avec la police ou la gendarmerie: évolution de la vitesse des véhicules, accidents, rassemblements nocturnes, actes de malveillance (incivilités nocturnes, vols, cambriolages…) ?</t>
    </r>
  </si>
  <si>
    <t>ans</t>
  </si>
  <si>
    <t>€</t>
  </si>
  <si>
    <t>Aide éligible au foyer lumineux</t>
  </si>
  <si>
    <t>Aide pour les horloges et variateurs/régulateurs</t>
  </si>
  <si>
    <t>Taux d'aide maxi</t>
  </si>
  <si>
    <t>Coût rénovation total du projet</t>
  </si>
  <si>
    <t>tCO2eq/an</t>
  </si>
  <si>
    <t>Gain tCO2eq du projet</t>
  </si>
  <si>
    <t>Gain facture électricité du projet</t>
  </si>
  <si>
    <t>kW</t>
  </si>
  <si>
    <t>Gain puissance EP du projet</t>
  </si>
  <si>
    <t>kWhep</t>
  </si>
  <si>
    <t>Gain consommation d'énergie primaire du projet</t>
  </si>
  <si>
    <t>kWh/an</t>
  </si>
  <si>
    <t>Gain consommation d'énergie finale du projet</t>
  </si>
  <si>
    <t>Taux d'économies d'énergie</t>
  </si>
  <si>
    <t>Facteur de rénovation</t>
  </si>
  <si>
    <t>€/an</t>
  </si>
  <si>
    <t>Facture d'électricité théorique finale sur le périmètre du projet</t>
  </si>
  <si>
    <t>Facture d'électricité théorique finale sur la commune</t>
  </si>
  <si>
    <t>Décrire le mode de fonctionnement de l'éclairage public du projet (allumage permanent à régime nominal, variation (préciser le taux de variation), extinction…) :</t>
  </si>
  <si>
    <t>W</t>
  </si>
  <si>
    <t>P moyenne par foyer lumineux finale sur le périmètre du projet</t>
  </si>
  <si>
    <t>P moyenne par foyer lumineux finale sur l'ensemble de la commune</t>
  </si>
  <si>
    <t xml:space="preserve">Puissance installée finale sur le périmètre du projet </t>
  </si>
  <si>
    <t>Puissance installée finale de la commune</t>
  </si>
  <si>
    <t>Conso EP théorique finale sur le périmètre du projet</t>
  </si>
  <si>
    <t>Conso EP théorique finale totale de la commune</t>
  </si>
  <si>
    <t>Autres 4</t>
  </si>
  <si>
    <t>Autres 3</t>
  </si>
  <si>
    <t>Autres 2</t>
  </si>
  <si>
    <t>Autres 1</t>
  </si>
  <si>
    <t>Styles</t>
  </si>
  <si>
    <t>Fonctionnels</t>
  </si>
  <si>
    <t>Typologie des luminaires</t>
  </si>
  <si>
    <t>LED</t>
  </si>
  <si>
    <t>Typologie des sources</t>
  </si>
  <si>
    <t>Puissance installée des luminaires équipés de variateurs (kW)</t>
  </si>
  <si>
    <t>Puissance raccordée sur les variateurs/régulateurs de tension en armoire (kW)</t>
  </si>
  <si>
    <t>Nombre horloges astronomiques</t>
  </si>
  <si>
    <t>Nombre armoires</t>
  </si>
  <si>
    <t>Projet de rénovation</t>
  </si>
  <si>
    <t>heures</t>
  </si>
  <si>
    <t>Nombre d'heures d'allumage moyen</t>
  </si>
  <si>
    <t>Oui</t>
  </si>
  <si>
    <t xml:space="preserve">La commune pratique l'extinction </t>
  </si>
  <si>
    <t>Décrire le mode de fonctionnement de l'éclairage public de la commune (allumage permanent à régime nominal, variation (préciser le taux de variation), extinction…) :</t>
  </si>
  <si>
    <t>Facture d'électricité théorique initiale sur le périmètre du projet</t>
  </si>
  <si>
    <t>Facture d'électricité théorique initiale sur la commune</t>
  </si>
  <si>
    <t>P moyenne/Foyer lumineux initiale sur le périmètre du projet</t>
  </si>
  <si>
    <t>P moyenne/Foyer lumineux initiale sur l'ensemble de la commune</t>
  </si>
  <si>
    <t xml:space="preserve">Puissance installée initiale sur le périmètre du projet </t>
  </si>
  <si>
    <t>Puissance installée initiale de la commune</t>
  </si>
  <si>
    <t>Conso EP initiale théorique sur le périmètre du projet</t>
  </si>
  <si>
    <t>Conso EP initiale théorique totale de la commune</t>
  </si>
  <si>
    <t>Conso EP initiale réelle totale de la commune</t>
  </si>
  <si>
    <t>Données sur le fonctionnement initial de l'éclairage public</t>
  </si>
  <si>
    <t>Hors LED</t>
  </si>
  <si>
    <t>Luminaires produisant de la lumière blanche (&gt;2800K)</t>
  </si>
  <si>
    <t>Boules-Cones</t>
  </si>
  <si>
    <t>Iodure</t>
  </si>
  <si>
    <t xml:space="preserve">Ballons Fuo </t>
  </si>
  <si>
    <t>Fluo-compactes</t>
  </si>
  <si>
    <t xml:space="preserve">SHP </t>
  </si>
  <si>
    <t>Eteintes</t>
  </si>
  <si>
    <t>Nombre de supports</t>
  </si>
  <si>
    <t>Nombre variateurs/régulateurs de tension</t>
  </si>
  <si>
    <t>H.S.</t>
  </si>
  <si>
    <t>Vétustes</t>
  </si>
  <si>
    <t>Moyens</t>
  </si>
  <si>
    <t>Bons</t>
  </si>
  <si>
    <t>Total</t>
  </si>
  <si>
    <t>Etat des lieux sur le périmètre du projet</t>
  </si>
  <si>
    <t xml:space="preserve">Typologie des luminaires </t>
  </si>
  <si>
    <t>Nombre foyers lumineux de la commune</t>
  </si>
  <si>
    <t>Etat des lieux sur l'ensemble de la commune</t>
  </si>
  <si>
    <t>km</t>
  </si>
  <si>
    <t xml:space="preserve">Longueur total des voies éclairées </t>
  </si>
  <si>
    <t>Nombre habitants</t>
  </si>
  <si>
    <t>gestionnaire_EP</t>
  </si>
  <si>
    <t>Précisions éventuelles du service instructeur :</t>
  </si>
  <si>
    <t>Précisions éventuelles du porteur de projet :</t>
  </si>
  <si>
    <t>/20</t>
  </si>
  <si>
    <t>TOTAL</t>
  </si>
  <si>
    <t>Oui --&gt; 0,5 / Sinon --&gt; 0</t>
  </si>
  <si>
    <t>Oui --&gt; 0,1 / Sinon --&gt; 0</t>
  </si>
  <si>
    <t>Si &lt; 3000 --&gt; 0,1 / Sinon 0</t>
  </si>
  <si>
    <t>€/tCO2/an</t>
  </si>
  <si>
    <t>Si &lt; 4000 --&gt; 0,1 / Sinon 0</t>
  </si>
  <si>
    <t>Si &lt; 2 --&gt; 0,2  entre 2 et 4 --&gt; 0,1 / Sinon 0</t>
  </si>
  <si>
    <t>€/kWh/an</t>
  </si>
  <si>
    <t>Pertinence du projet</t>
  </si>
  <si>
    <t>Oui --&gt; 0,2 / Sinon --&gt; 0</t>
  </si>
  <si>
    <t>Si MWhep &gt;= 300 --&gt; 3 /  MWhep &gt;= 200 --&gt; 2 / MWhep &lt;  200 --&gt; 1</t>
  </si>
  <si>
    <t>Finalité du projet</t>
  </si>
  <si>
    <t>Etes-vous suffisamment informé sur les principes d’égalité hommes femmes</t>
  </si>
  <si>
    <t>Est-ce que le principe d’égalité hommes femmes est appliqué au sein de la Collectivité ou de la structure</t>
  </si>
  <si>
    <t>Contribution aux principes d’égalité des chances et non discrimination et d’égalité entre les hommes et les femmes</t>
  </si>
  <si>
    <t>Ce projet s’inscrit dans une démarche transition énergétique</t>
  </si>
  <si>
    <t>Etes-vous engagé dans une démarche de développement durable</t>
  </si>
  <si>
    <t>Contribution aux principes de développement durable</t>
  </si>
  <si>
    <t>Actions d'information et de sensibilisation auprès du public</t>
  </si>
  <si>
    <t>Suivi des performances (instrumentation relevés)</t>
  </si>
  <si>
    <t>Prise en compte des mesures d'accompagnement et de suivi de l'évaluation stratégique environnementale du PO</t>
  </si>
  <si>
    <t>Réduction de la consommation annuelle d'énergie primaire des bâtiments publics</t>
  </si>
  <si>
    <t>Détail de la notation</t>
  </si>
  <si>
    <t>Note max</t>
  </si>
  <si>
    <t>Note</t>
  </si>
  <si>
    <t>Unité</t>
  </si>
  <si>
    <t>Résultat</t>
  </si>
  <si>
    <t>Fiche d'évaluation suivant DOMO FEDER</t>
  </si>
  <si>
    <t>AUTRE</t>
  </si>
  <si>
    <t>S22</t>
  </si>
  <si>
    <t>AIT</t>
  </si>
  <si>
    <t>POTEAU</t>
  </si>
  <si>
    <t>TYPE_EPELE_500</t>
  </si>
  <si>
    <t>RELAIS</t>
  </si>
  <si>
    <t>ACCIDENTE</t>
  </si>
  <si>
    <t>SOCLE</t>
  </si>
  <si>
    <t>FIBRO</t>
  </si>
  <si>
    <t>S300</t>
  </si>
  <si>
    <t>HORLOGE_COUPURE</t>
  </si>
  <si>
    <t>FORFAIT</t>
  </si>
  <si>
    <t>VETUSTE</t>
  </si>
  <si>
    <t>PBA</t>
  </si>
  <si>
    <t>PVC</t>
  </si>
  <si>
    <t>S20</t>
  </si>
  <si>
    <t>HORLOGE_ASTRO</t>
  </si>
  <si>
    <t>TRIPHASE</t>
  </si>
  <si>
    <t>MOYEN</t>
  </si>
  <si>
    <t>INTEGRE_POSTE</t>
  </si>
  <si>
    <t>ACIER</t>
  </si>
  <si>
    <t>S17</t>
  </si>
  <si>
    <t>CELLULE_PHOTOELEC</t>
  </si>
  <si>
    <t>MONOPHASE</t>
  </si>
  <si>
    <t>BON</t>
  </si>
  <si>
    <t>FACADE</t>
  </si>
  <si>
    <t>BETON</t>
  </si>
  <si>
    <t>S15</t>
  </si>
  <si>
    <t>002</t>
  </si>
  <si>
    <t>exemple</t>
  </si>
  <si>
    <t>Présence d'un variateur de tension ou de puissance ?</t>
  </si>
  <si>
    <t>Type de commande</t>
  </si>
  <si>
    <t>Valeur de terre
(en ohms Ω)</t>
  </si>
  <si>
    <t>Cos phi
P3</t>
  </si>
  <si>
    <t>Puissance active
P3 (kW)</t>
  </si>
  <si>
    <t>Intensité
P3 (Ampere)</t>
  </si>
  <si>
    <t>Tension
P3 (Volts)</t>
  </si>
  <si>
    <t>Cos phi
P2</t>
  </si>
  <si>
    <t>Puissance active
P2 (kW)</t>
  </si>
  <si>
    <t>Intensité
P2 (Ampere)</t>
  </si>
  <si>
    <t>Tension
P2 (Volts)</t>
  </si>
  <si>
    <t>Cos phi
P1</t>
  </si>
  <si>
    <t>Puissance active
P1 (kW)</t>
  </si>
  <si>
    <t>Intensité
P1 (Ampere)</t>
  </si>
  <si>
    <t>Tension
P1 (Volts)</t>
  </si>
  <si>
    <t>Type réseau</t>
  </si>
  <si>
    <t>Numéro du compteur (matricule)</t>
  </si>
  <si>
    <t>Conformité 
de l'armoire</t>
  </si>
  <si>
    <t>Protection IP2X</t>
  </si>
  <si>
    <t>Mise A La Terre (MALT)</t>
  </si>
  <si>
    <t>Différentiel</t>
  </si>
  <si>
    <t>CoupeCircuit</t>
  </si>
  <si>
    <t>Inter Frontière</t>
  </si>
  <si>
    <t>Disjoncteur</t>
  </si>
  <si>
    <t>Etat Enveloppe</t>
  </si>
  <si>
    <t>Implantation</t>
  </si>
  <si>
    <t>Nature</t>
  </si>
  <si>
    <t>Type Armoire</t>
  </si>
  <si>
    <t>Etat de l'armoire de commande</t>
  </si>
  <si>
    <t>Nom de la rue</t>
  </si>
  <si>
    <t>Nom du poste de rattachement</t>
  </si>
  <si>
    <t>Nom Armoire de l'armoire de commande</t>
  </si>
  <si>
    <t>Identifiant de l'armoire
000</t>
  </si>
  <si>
    <t>Point d'insertion Y</t>
  </si>
  <si>
    <t>Point d'insertion X</t>
  </si>
  <si>
    <t>VARIATEUR</t>
  </si>
  <si>
    <t>TYP_COMMD</t>
  </si>
  <si>
    <t>VAL_TERRE</t>
  </si>
  <si>
    <t>COS_PHI_P3</t>
  </si>
  <si>
    <t>P_ACTIV_P3</t>
  </si>
  <si>
    <t>INTENSI_P3</t>
  </si>
  <si>
    <t>TENSION_P3</t>
  </si>
  <si>
    <t>COS_PHI_P2</t>
  </si>
  <si>
    <t>P_ACTIV_P2</t>
  </si>
  <si>
    <t>INTENSI_P2</t>
  </si>
  <si>
    <t>TENSION_P2</t>
  </si>
  <si>
    <t>COS_PHI_P1</t>
  </si>
  <si>
    <t>P_ACTIV_P1</t>
  </si>
  <si>
    <t>INTENSI_P1</t>
  </si>
  <si>
    <t>TENSION_P1</t>
  </si>
  <si>
    <t>TYP_RESEAU</t>
  </si>
  <si>
    <t>NUM_CPTEUR</t>
  </si>
  <si>
    <t>CONF_ARMOI</t>
  </si>
  <si>
    <t>IP2X</t>
  </si>
  <si>
    <t>MALT</t>
  </si>
  <si>
    <t>DIFFERENTIEL</t>
  </si>
  <si>
    <t>COUPE_CIRC</t>
  </si>
  <si>
    <t>INTER_FRON</t>
  </si>
  <si>
    <t>DISJON</t>
  </si>
  <si>
    <t>ETAT_EVLOP</t>
  </si>
  <si>
    <t>IMP_ARMOIR</t>
  </si>
  <si>
    <t>NAT_ARMOIR</t>
  </si>
  <si>
    <t>TYP_ARMOIR</t>
  </si>
  <si>
    <t>ETA_ARMOIR</t>
  </si>
  <si>
    <t>NOM_RUE</t>
  </si>
  <si>
    <t>NOM_POSTE</t>
  </si>
  <si>
    <t>NOM_ARMOIR</t>
  </si>
  <si>
    <t>ID_ABSOLU</t>
  </si>
  <si>
    <t>ID_ARMOIR</t>
  </si>
  <si>
    <t>ARMOIRE_Y</t>
  </si>
  <si>
    <t>ARMOIRE_X</t>
  </si>
  <si>
    <t>COMMANDE</t>
  </si>
  <si>
    <t>MESURES</t>
  </si>
  <si>
    <t>CONTROLE</t>
  </si>
  <si>
    <t>SOL_ENCASTRE</t>
  </si>
  <si>
    <t>SOL_SAILLIE</t>
  </si>
  <si>
    <t>CATENAIRE</t>
  </si>
  <si>
    <t>FLUO_COMPACTE</t>
  </si>
  <si>
    <t>REGLETTE_ETANCHE</t>
  </si>
  <si>
    <t>BORNE</t>
  </si>
  <si>
    <t>HALOGENE_230V</t>
  </si>
  <si>
    <t>APPLIQUE_MURALE</t>
  </si>
  <si>
    <t>CONSOLE_SUR_FACADE</t>
  </si>
  <si>
    <t>HALOGENE_12V</t>
  </si>
  <si>
    <t>PROJECTEUR_SPORTIF</t>
  </si>
  <si>
    <t>STYLE</t>
  </si>
  <si>
    <t>CONSOLE_SUR_SUPPORT_AUTRE</t>
  </si>
  <si>
    <t>VAPEUR_DE_MERCURE</t>
  </si>
  <si>
    <t>PROJECTEUR_FONCTIONNEL</t>
  </si>
  <si>
    <t>INCONNU</t>
  </si>
  <si>
    <t>POLYESTER</t>
  </si>
  <si>
    <t>CARRE</t>
  </si>
  <si>
    <t>CONSOLE_SUR_SUPPORT_ERDF</t>
  </si>
  <si>
    <t>TUBE_FLUO</t>
  </si>
  <si>
    <t>ENCASTRE_DE_SOL</t>
  </si>
  <si>
    <t>SANS</t>
  </si>
  <si>
    <t>POLYGONALE_CONIQUE</t>
  </si>
  <si>
    <t>CONSOLE_SUR_SUPPORT_EP</t>
  </si>
  <si>
    <t>DANGEUREUX</t>
  </si>
  <si>
    <t>BALISAGE_BORNE</t>
  </si>
  <si>
    <t>BOIS</t>
  </si>
  <si>
    <t>POLYGONALE</t>
  </si>
  <si>
    <t>CANDELABRE_QUADRUPLE_CROSSE</t>
  </si>
  <si>
    <t>SODIUM_BASSE_PRESSION</t>
  </si>
  <si>
    <t>AMBIANCE_BOULE</t>
  </si>
  <si>
    <t>DIFFERENTIEL_ET_FUSIBLE</t>
  </si>
  <si>
    <t>FONTE</t>
  </si>
  <si>
    <t>OCTO_CONIQUE</t>
  </si>
  <si>
    <t>CANDELABRE_TRIPLE_CROSSE</t>
  </si>
  <si>
    <t>IODURE_METALLIQUE_COSMO</t>
  </si>
  <si>
    <t>DRIVER</t>
  </si>
  <si>
    <t>AMBIANCE</t>
  </si>
  <si>
    <t>OUI_SANS_PROTECTION</t>
  </si>
  <si>
    <t>FUSIBLE</t>
  </si>
  <si>
    <t>ALUMINIUM</t>
  </si>
  <si>
    <t>OCTOGONALE</t>
  </si>
  <si>
    <t>CANDELABRE_DOUBLE_CROSSE</t>
  </si>
  <si>
    <t>RESIDENTIEL</t>
  </si>
  <si>
    <t>IODURE_METALLIQUE</t>
  </si>
  <si>
    <t>CLASSE_II</t>
  </si>
  <si>
    <t>BALLAST_ELECTRO</t>
  </si>
  <si>
    <t>OUI_AVEC_PROTECTION</t>
  </si>
  <si>
    <t>ACIER_THERMOLAQUE</t>
  </si>
  <si>
    <t>CYLINDRO_CONIQUE</t>
  </si>
  <si>
    <t>CANDELABRE_SIMPLE_CROSSE</t>
  </si>
  <si>
    <t>SODIUM_HAUTE_PRESSION</t>
  </si>
  <si>
    <t>BALLAST_FERRO</t>
  </si>
  <si>
    <t>ROUTIERE</t>
  </si>
  <si>
    <t>DISJONCTEUR</t>
  </si>
  <si>
    <t>ACIER_GALVANISE</t>
  </si>
  <si>
    <t>CYLINDRIQUE</t>
  </si>
  <si>
    <t>CANDELABRE_DROIT</t>
  </si>
  <si>
    <t>D</t>
  </si>
  <si>
    <t>Nombre d'heures de fonction. pleine puissance</t>
  </si>
  <si>
    <t>Type de source</t>
  </si>
  <si>
    <t>Reducteur integre tension/puissance</t>
  </si>
  <si>
    <t>Type d'appareillage</t>
  </si>
  <si>
    <t>Etat du luminaire</t>
  </si>
  <si>
    <t>Référence du luminaire
AA</t>
  </si>
  <si>
    <t>Modèle du luminaire</t>
  </si>
  <si>
    <t>Marque du luminaire</t>
  </si>
  <si>
    <t>Type de luminaire</t>
  </si>
  <si>
    <t>Présence d'une prise guirlande ?</t>
  </si>
  <si>
    <t>Mise à la terre du fut</t>
  </si>
  <si>
    <t>Protection du point lumineux</t>
  </si>
  <si>
    <t>Présence d'une trappe ?</t>
  </si>
  <si>
    <t>Matériau du support</t>
  </si>
  <si>
    <t>Section du support</t>
  </si>
  <si>
    <t>Hauteur du support</t>
  </si>
  <si>
    <t>Etat support</t>
  </si>
  <si>
    <t>Type support</t>
  </si>
  <si>
    <t>Identifiant point lumineux
0000</t>
  </si>
  <si>
    <t>Identifiant Départ BT
A</t>
  </si>
  <si>
    <t>Identifiant Armoire
000</t>
  </si>
  <si>
    <t>h_P_Pleine_Inst</t>
  </si>
  <si>
    <t>RED_INT_Inst</t>
  </si>
  <si>
    <t>REF_LUM_Inst</t>
  </si>
  <si>
    <t>MOD_LUM_Inst</t>
  </si>
  <si>
    <t>MARQ_LUM_Inst</t>
  </si>
  <si>
    <t>TYP_LUMI_Inst</t>
  </si>
  <si>
    <t>h_P_Pleine_Et</t>
  </si>
  <si>
    <t>RED_INT_Et</t>
  </si>
  <si>
    <t>TYP_LUMI_Et</t>
  </si>
  <si>
    <t>h_P_Pleine_Ex</t>
  </si>
  <si>
    <t>TYP_SOUR_Ex</t>
  </si>
  <si>
    <t>RED_INT_Ex</t>
  </si>
  <si>
    <t>TYP_APP_Ex</t>
  </si>
  <si>
    <t>ETA_LUM_Ex</t>
  </si>
  <si>
    <t>TYP_LUMI_Ex</t>
  </si>
  <si>
    <t>PRISE_GUIR</t>
  </si>
  <si>
    <t>TERRE_FUT</t>
  </si>
  <si>
    <t>PRO_PT_LMX</t>
  </si>
  <si>
    <t>TRP_SUPPOR</t>
  </si>
  <si>
    <t>MAT_SUPPOR</t>
  </si>
  <si>
    <t>SECT_SUPP</t>
  </si>
  <si>
    <t>HTR_SUPPOR</t>
  </si>
  <si>
    <t>ETA_SUPPOR</t>
  </si>
  <si>
    <t>TYP_SUPPOR</t>
  </si>
  <si>
    <t>ID_COUR</t>
  </si>
  <si>
    <t>ID_PT_LMX</t>
  </si>
  <si>
    <t>ID_DEPART</t>
  </si>
  <si>
    <t>ID_ARMOIRE</t>
  </si>
  <si>
    <t>PT_LMX_Y</t>
  </si>
  <si>
    <t>PT_LMX_X</t>
  </si>
  <si>
    <t>LAMPE</t>
  </si>
  <si>
    <t>APPAREILLAGE</t>
  </si>
  <si>
    <t>LUMINAIRE</t>
  </si>
  <si>
    <t>AUTRES</t>
  </si>
  <si>
    <t>PROTECTION</t>
  </si>
  <si>
    <t>GEOMETRIE</t>
  </si>
  <si>
    <t>ETAT</t>
  </si>
  <si>
    <t>DESIGNATION</t>
  </si>
  <si>
    <t>LUMINAIRE REELLEMENT INSTALLE</t>
  </si>
  <si>
    <t>LUMINAIRE PREVU DANS L'ETUDE</t>
  </si>
  <si>
    <t>LUMINAIRE EXISTANT</t>
  </si>
  <si>
    <t>SUPPORT</t>
  </si>
  <si>
    <t>A RENSEIGNER APRES LES TRAVAUX POUR LE PAIEMENT</t>
  </si>
  <si>
    <t>A RENSEIGNER POUR LA REPONSE A L'APPEL A PROJETS</t>
  </si>
  <si>
    <t>HN933</t>
  </si>
  <si>
    <t>AUTONOME</t>
  </si>
  <si>
    <t>DISJONCTEUR_DIFFERENTIEL_10A_30MA</t>
  </si>
  <si>
    <t>H07NF</t>
  </si>
  <si>
    <t>DISJONCTEUR_DIFFERENTIEL_40A_30MA</t>
  </si>
  <si>
    <t>CUIVRE_NU</t>
  </si>
  <si>
    <t>REMONTE_AERO_SOUTERRAINE</t>
  </si>
  <si>
    <t>DISJONCTEUR_10A</t>
  </si>
  <si>
    <t>CARTOUCHE_FUSIBLE_A_COUTEAU</t>
  </si>
  <si>
    <t>FUSIBLES</t>
  </si>
  <si>
    <t>ALMELEC_NU</t>
  </si>
  <si>
    <t>SOUTERRAIN</t>
  </si>
  <si>
    <t>DISJONCTEUR_20A</t>
  </si>
  <si>
    <t>COUPE_CIRCUIT_UNIPOLAIRE_ET_NEUTRE</t>
  </si>
  <si>
    <t>FUSIBLE_DIFF</t>
  </si>
  <si>
    <t>TORSADE</t>
  </si>
  <si>
    <t>AERIEN_TORSADE_EP</t>
  </si>
  <si>
    <t>DISJONCTEUR_40A</t>
  </si>
  <si>
    <t>COUPE_CIRCUIT_UNIPOLAIRE</t>
  </si>
  <si>
    <t>BARETTE_DE_NEUTRE</t>
  </si>
  <si>
    <t>ELECTRIQUEMENT_SEPARE</t>
  </si>
  <si>
    <t>U1000_RVFV</t>
  </si>
  <si>
    <t>AERIEN_TORSADE_ERDF</t>
  </si>
  <si>
    <t>INTERRUPTEUR_DIFFERENTIEL_25A_30MA</t>
  </si>
  <si>
    <t>CARTOUCHE_FUSIBLE_CYLINDRIQUE_A_PERCUTEUR</t>
  </si>
  <si>
    <t>NEUTRE_COMMUN</t>
  </si>
  <si>
    <t>U1000_RO2V</t>
  </si>
  <si>
    <t>AERIEN_NU</t>
  </si>
  <si>
    <t>INTERRUPTEUR_DIFFERENTIEL_40A_30MA</t>
  </si>
  <si>
    <t>CARTOUCHE_FUSIBLE_CYLINDRIQUE</t>
  </si>
  <si>
    <t>RELAIS_MAGNETOTHERMIQUE</t>
  </si>
  <si>
    <t>005</t>
  </si>
  <si>
    <t>Longeur de cable en metre (m)</t>
  </si>
  <si>
    <t>Distribution du neutre</t>
  </si>
  <si>
    <t>Etat apparent du cable</t>
  </si>
  <si>
    <t>Type de cable</t>
  </si>
  <si>
    <t>Type de réseau</t>
  </si>
  <si>
    <t>Calibre de la protection du départ
(A)</t>
  </si>
  <si>
    <t>Protection depart</t>
  </si>
  <si>
    <t>Etat du départ</t>
  </si>
  <si>
    <t>Identifiant absolu du départ</t>
  </si>
  <si>
    <t>LGR_CABLE</t>
  </si>
  <si>
    <t>DISTRIB_N</t>
  </si>
  <si>
    <t>ETAT_CABLE</t>
  </si>
  <si>
    <t>TYP_CABLE</t>
  </si>
  <si>
    <t>CALIBRE</t>
  </si>
  <si>
    <t>PROTEC_DEP</t>
  </si>
  <si>
    <t>ETA_DEPART</t>
  </si>
  <si>
    <t>RACCORDEMENT</t>
  </si>
  <si>
    <t>L'index indiqué sur facture EDF est-il logique par rapport aux consommations du poste EP ?</t>
  </si>
  <si>
    <t>Index du dernier relevé indiqué sur facture EDF</t>
  </si>
  <si>
    <t>Date derniere relève indiquée sur facture EDF</t>
  </si>
  <si>
    <t>Index relevé par le Bureau d'Etude lors de la visite</t>
  </si>
  <si>
    <t>Date de relève de l'index par le Bureau d'Etude lors de la visite</t>
  </si>
  <si>
    <t>Monophasé
/triphasé</t>
  </si>
  <si>
    <t>Puissance souscrite (kVA)</t>
  </si>
  <si>
    <t>Adresse du compteur</t>
  </si>
  <si>
    <t>Matricule du compteur</t>
  </si>
  <si>
    <t>Identifiant de l'armoire de commande EP
 000</t>
  </si>
  <si>
    <t>Nom de l'armoire de commande EP</t>
  </si>
  <si>
    <t>Nom du compteur sur facture EDF</t>
  </si>
  <si>
    <t>Puissance de la source (W)</t>
  </si>
  <si>
    <t>Après Rénovation</t>
  </si>
  <si>
    <t>Avant Rénovation</t>
  </si>
  <si>
    <t>Bornes lumineuses complètement défilées</t>
  </si>
  <si>
    <t>Lanternes de style avec ampoule encastrée et vitres latérales  dépolies (b)</t>
  </si>
  <si>
    <t>Lanternes de style avec ampoule apparente et vitres latérales transparentes ou dépolies (a)</t>
  </si>
  <si>
    <t>Inclinés par rapport au sol</t>
  </si>
  <si>
    <t>sans inclinaison</t>
  </si>
  <si>
    <t>inclinaison  &gt;20%</t>
  </si>
  <si>
    <t>inclinaison &lt;5%</t>
  </si>
  <si>
    <t>Luminaires défilés</t>
  </si>
  <si>
    <t>Commune</t>
  </si>
  <si>
    <t>Après rénovation</t>
  </si>
  <si>
    <t xml:space="preserve">Avant rénovation </t>
  </si>
  <si>
    <t>LED blanches  T&gt;3000K</t>
  </si>
  <si>
    <t>LED blanches  T=3000K</t>
  </si>
  <si>
    <t>LED blanches T&lt;=2700K</t>
  </si>
  <si>
    <t>Iodures métallique et céramique, Fluocompacte, Induction      T&gt;5000K</t>
  </si>
  <si>
    <t>Iodures métallique et céramique, Fluocompacte, Induction [4000K;5000K[ vapeur de mercure 4200K</t>
  </si>
  <si>
    <t>Iodures métallique et céramique, Fluocompacte, Induction [3000K;4000K[ vapeur de mercure 3500K</t>
  </si>
  <si>
    <t>Iodures métallique et céramique, Fluocompacte, Induction [2250K;3000K[ Sodium blanc</t>
  </si>
  <si>
    <t>Lanternes complètement défilées avec ampoule encastrée et non apparente et sans vitres latérale (a)</t>
  </si>
  <si>
    <t>Lanternes complètement défilées avec ampoule encastrée et non apparente et  vitres latérales transparentes  (b)</t>
  </si>
  <si>
    <t>Luminaires avec ampoule non apparente et vasque de fermeture faiblement bombée sans inclinaison (a)</t>
  </si>
  <si>
    <t>Luminaires avec ampoule non apparente et vasque de fermeture faiblement bombée  inclinés par rapport au sol (b)</t>
  </si>
  <si>
    <t>Luminaires avec ampoule non apparente et vasque de fermeture bombée</t>
  </si>
  <si>
    <t>Luminaires avec flux lumineux indirect ou réflexions parasites ou LED visibles à distance</t>
  </si>
  <si>
    <t>Code Postal</t>
  </si>
  <si>
    <t>9</t>
  </si>
  <si>
    <t>SO</t>
  </si>
  <si>
    <t>Présence d'un coffret classe II</t>
  </si>
  <si>
    <t>12</t>
  </si>
  <si>
    <t>h_P_Reduite1_Ex</t>
  </si>
  <si>
    <t>h_P_Reduite2_Ex</t>
  </si>
  <si>
    <t>Nombre d'heures de fonction. Puissance réduite 1er cran</t>
  </si>
  <si>
    <t>Nombre d'heures de fonction. Puissance réduite 2ème cran</t>
  </si>
  <si>
    <t>Classe d'éclairage suivant EN 13201</t>
  </si>
  <si>
    <t>h_P_Reduite1_Et</t>
  </si>
  <si>
    <t>h_P_Reduite2_Et</t>
  </si>
  <si>
    <t>h_P_Reduite1_Inst</t>
  </si>
  <si>
    <t>h_P_Reduite2_Inst</t>
  </si>
  <si>
    <t>En_Lum_Ex_comm</t>
  </si>
  <si>
    <t>Taux de réduction 1er cran</t>
  </si>
  <si>
    <t>taux_1_Ex</t>
  </si>
  <si>
    <t>taux_2_Ex</t>
  </si>
  <si>
    <t>Taux de réduction 2ème cran</t>
  </si>
  <si>
    <t>Energie annuelle consommée par le luminaire (kWh) (Commune entière)</t>
  </si>
  <si>
    <t>Energie annuelle consommée par le luminaire (kWh) (périmètre AAP)</t>
  </si>
  <si>
    <t>taux_1_Et</t>
  </si>
  <si>
    <t>Class_Ecl_Et</t>
  </si>
  <si>
    <t>Class_Ecl_Inst</t>
  </si>
  <si>
    <t>taux_1_Inst</t>
  </si>
  <si>
    <t>taux_2_Et</t>
  </si>
  <si>
    <t>taux_2_Inst</t>
  </si>
  <si>
    <t>Taux de réduction 1ème cran</t>
  </si>
  <si>
    <t>En_Lum_Et_comm</t>
  </si>
  <si>
    <t>AAP_Et</t>
  </si>
  <si>
    <t>AAP_Ex</t>
  </si>
  <si>
    <t>En_Lum_Et_AAP</t>
  </si>
  <si>
    <t>En_Lum_Inst_AAP</t>
  </si>
  <si>
    <t>En_Lum_Inst_comm</t>
  </si>
  <si>
    <t>AAP_Inst</t>
  </si>
  <si>
    <t>Supp_Et</t>
  </si>
  <si>
    <t>Luminaire à supprimer (oui=0; non =1)</t>
  </si>
  <si>
    <t>Supp_Inst</t>
  </si>
  <si>
    <t>Nombre de supports vétustes éligibles à changer</t>
  </si>
  <si>
    <t>Nombre horloges astronomiques à installer</t>
  </si>
  <si>
    <t>Nombre régulateurs/variateurs de tension à installer</t>
  </si>
  <si>
    <t>Nombre foyers lumineux sur le périmètre du projet</t>
  </si>
  <si>
    <t>TYP_PROTEC</t>
  </si>
  <si>
    <t>Type de protection</t>
  </si>
  <si>
    <t>A</t>
  </si>
  <si>
    <t>B</t>
  </si>
  <si>
    <t>Identifiant Départ</t>
  </si>
  <si>
    <t xml:space="preserve">Identifiant Armoire d’où part le départ
</t>
  </si>
  <si>
    <t>Nombre foyers lumineux dont la commune n'est pas responsable</t>
  </si>
  <si>
    <t>Nombre foyers lumineux en ZI ZA ZAC dont la commune est responsable</t>
  </si>
  <si>
    <t>Luminaire situé dans le périmètre de l'AAP "U vostru lume in paese"</t>
  </si>
  <si>
    <t>P_SOUR_Et_comm</t>
  </si>
  <si>
    <t>P_SOUR_Et_AAP</t>
  </si>
  <si>
    <t>P_SOUR_Ex_comm</t>
  </si>
  <si>
    <t>P_SOUR_Ex_AAP</t>
  </si>
  <si>
    <t>En_Lum_Ex_AAP</t>
  </si>
  <si>
    <t>P_SOUR_Inst_comm</t>
  </si>
  <si>
    <t>P_SOUR_Inst_AAP</t>
  </si>
  <si>
    <t>Nombre foyers lumineux dont la commune est responsable</t>
  </si>
  <si>
    <t>Nombre horloges astronomiques existantes</t>
  </si>
  <si>
    <t>Nombre variateurs/régulateurs de tension existants</t>
  </si>
  <si>
    <t>Nombre armoires existantes</t>
  </si>
  <si>
    <t>Nombre foyers lumineux retirés sur le périmètre du projet</t>
  </si>
  <si>
    <t>Lum &gt; 2 800K</t>
  </si>
  <si>
    <t>Lum&lt; 2400K</t>
  </si>
  <si>
    <t>Nombre luminaires installés sur le périmètre du projet produisant de la lumière blanche</t>
  </si>
  <si>
    <t>kWh/an /PL avant travaux</t>
  </si>
  <si>
    <t>Conseil associations environnementales</t>
  </si>
  <si>
    <t>À l'esthétique</t>
  </si>
  <si>
    <t>Nom de la commune</t>
  </si>
  <si>
    <t>adresse de la mairie</t>
  </si>
  <si>
    <t>Puissance de la source y compris ballast (W) (Commune entière)</t>
  </si>
  <si>
    <t>Puissance de la source y compris ballast (W) (périmètre AAP)</t>
  </si>
  <si>
    <t>Puissance de la source (W) (périmètre AAP)</t>
  </si>
  <si>
    <t>Puissance de la source (W) (Commune entière)</t>
  </si>
  <si>
    <t>Boules ou colonnes lumineuses et lampadaires à paralumes</t>
  </si>
  <si>
    <t>Coût rénovation (assiette éligible de l'AAP) du projet</t>
  </si>
  <si>
    <t>COORDONNEES
"Lambert 93"</t>
  </si>
  <si>
    <t>Subvention AUE (CDC/FEDER/CPER)</t>
  </si>
  <si>
    <t>Autres subventions sur assiette éligible de l'AAP (Fond Vert, DETR, DSIL..)</t>
  </si>
  <si>
    <t>Autres subventions hors assiette éligible de l'AAP (Fond Vert, DETR, DSIL..)</t>
  </si>
  <si>
    <t>Coût rénovation hors assiette éligible de l'AAP, éligible au Fond Vert, DETR, DSIL..</t>
  </si>
  <si>
    <t>TRB sans subvention sur assiette éligible à l'AAP</t>
  </si>
  <si>
    <t>TRB avec subvention sur assiette éligible à l'AAP</t>
  </si>
  <si>
    <t>TRB sans subvention sur coût total</t>
  </si>
  <si>
    <t>TRB avec subvention sur coût total</t>
  </si>
  <si>
    <t>Part bénéficiaire sur le coût total du projet</t>
  </si>
  <si>
    <t>Part bénéficiaire sur l'assiette éligible du projet</t>
  </si>
  <si>
    <t>Niveau 1 : contribution du projet à l'objectif spécifique du PO (note sur 6)</t>
  </si>
  <si>
    <t>Contribution significative aux changements attendus</t>
  </si>
  <si>
    <t>/6</t>
  </si>
  <si>
    <t>Niveau 2 : qualité du projet (note sur 8)</t>
  </si>
  <si>
    <t>Promouvoir l’efficacité énergétique et la réduction des consommations d’énergies</t>
  </si>
  <si>
    <t>Contribuer aux objectifs de MDE et d’augmentation des ENR dans le mix énergétique de la Corse</t>
  </si>
  <si>
    <t>Diminuer les charges énergétiques pour les porteurs de projet et les usagers</t>
  </si>
  <si>
    <t>Niveau 3 : contribution du projet aux indicateurs du PO (note sur 6)</t>
  </si>
  <si>
    <t>Nombre de points lumineux</t>
  </si>
  <si>
    <t>/8</t>
  </si>
  <si>
    <t>Si &lt; 30 --&gt; 3, Si &lt; 50 --&gt; 4, Si &lt; 100 --&gt; 5, Sinon --&gt; 6</t>
  </si>
  <si>
    <t>Contribuer à la diminution de la vulnérabilité énergétique de la Corse</t>
  </si>
  <si>
    <t xml:space="preserve"> - Nombre de points lumineux</t>
  </si>
  <si>
    <t xml:space="preserve"> - Nombre d'armoires</t>
  </si>
  <si>
    <t xml:space="preserve"> - Factures énergétique</t>
  </si>
  <si>
    <t xml:space="preserve"> - Typologie des luminaires et supports</t>
  </si>
  <si>
    <t xml:space="preserve"> - Etat de vétusté</t>
  </si>
  <si>
    <t>Capacité organisationnelle (technique, financière) et administrative</t>
  </si>
  <si>
    <t xml:space="preserve"> - Investissement en €/kWh annuels évités</t>
  </si>
  <si>
    <t xml:space="preserve"> - Aide demandée en €/kWh annuels évités</t>
  </si>
  <si>
    <t>Intérêt environnemental</t>
  </si>
  <si>
    <t xml:space="preserve"> - Investissement en €/tonnes annuels de CO2 évitées</t>
  </si>
  <si>
    <t xml:space="preserve"> - Aide demandée en €/tonnes annuels de CO2 évitées</t>
  </si>
  <si>
    <t xml:space="preserve"> - Réduction de la pollution lumineuse</t>
  </si>
  <si>
    <t xml:space="preserve"> - Durée de vie des équipements augmentée</t>
  </si>
  <si>
    <t>Prise en compte des capacités du porteur de projet à mener à bien l'opération et à la maîtrise Qualité/Coût/Délais</t>
  </si>
  <si>
    <t>Affectation/mutualisation de moyens humains affectés à la gestion du dossier</t>
  </si>
  <si>
    <t>Existence d'un tableau de bord de gestion ou d'une comptabilité analytique spécifique au projet</t>
  </si>
  <si>
    <t>Capacité de justifier des financements suffisants pour mener à bien l'opération</t>
  </si>
  <si>
    <t>Si &lt; 3 --&gt; 0,2 / Sinon 0</t>
  </si>
  <si>
    <t xml:space="preserve"> - Consommation et puissance</t>
  </si>
  <si>
    <t>Performance économique et examen de l'effet des aides publiques</t>
  </si>
  <si>
    <t>Qualité générale du dossier de présentation faisant apparaitre :</t>
  </si>
  <si>
    <t>Si Facteur 3 --&gt; 3 ; Si Facteur 2 --&gt; 2 ; Sinon --&gt; 0</t>
  </si>
  <si>
    <t>Points lumineux</t>
  </si>
  <si>
    <t>Intérêt technique : cohérence des travaux avec le besoin, pérennité des solutions, variation de puissance..</t>
  </si>
  <si>
    <t>Identifiant du point lumineux</t>
  </si>
  <si>
    <t>Nombre foyers lumineux remplacés sur le périmètre du projet</t>
  </si>
  <si>
    <t>2400K&lt;=Lum&lt;= 2700K</t>
  </si>
  <si>
    <t>2700K&lt;Lum&lt;=2800K</t>
  </si>
  <si>
    <t>Luminaires complètement défilés : ampoule ou LED encastrée dans le réflecteur, non visible à distance et vitre de fermeture parfaitement plane sans inclinaison</t>
  </si>
  <si>
    <t>Bornes autres avec paralumes</t>
  </si>
  <si>
    <r>
      <rPr>
        <sz val="16"/>
        <color rgb="FF86B637"/>
        <rFont val="Calibri (Corps)"/>
      </rPr>
      <t>•</t>
    </r>
    <r>
      <rPr>
        <sz val="16"/>
        <color theme="1"/>
        <rFont val="Calibri"/>
        <family val="2"/>
        <scheme val="minor"/>
      </rPr>
      <t xml:space="preserve">  Si oui, quelle est la puissance électrique totale installée ? </t>
    </r>
  </si>
  <si>
    <t>Intérêt énergétique : cohérence avec les préconisations de l'étude réalisée par le proteur de projet suivant le cahier des charges de l'AUE</t>
  </si>
  <si>
    <t>Subvention Cadre de compensation</t>
  </si>
  <si>
    <t>Nombre points lumineux total de la commune</t>
  </si>
  <si>
    <t>Points lumineux Rénovés dans le cadre de l'AAP</t>
  </si>
  <si>
    <t>Points lumineux Rénovés Hors AAP</t>
  </si>
  <si>
    <t>Points lumineux éligibles CEE</t>
  </si>
  <si>
    <t>Nombre d'horloges</t>
  </si>
  <si>
    <t>P raccordée aux régulateurs ou variateurs (kW)</t>
  </si>
  <si>
    <t>Coût total du projet prévu</t>
  </si>
  <si>
    <t>Coût éligible du projet prévu</t>
  </si>
  <si>
    <t>Subvention CPER prévue</t>
  </si>
  <si>
    <t>Subvention CdC prévue</t>
  </si>
  <si>
    <t>Subvention FEDER prévue</t>
  </si>
  <si>
    <t>Prime Agir plus prévue</t>
  </si>
  <si>
    <t>Autres subventions sur assiette éligible</t>
  </si>
  <si>
    <t>Autres subventions hors assiette éligible</t>
  </si>
  <si>
    <t>Gain Conso énergie finale du Projet
kWhef</t>
  </si>
  <si>
    <t>Gain Conso énergie primaire du Projet kWhep</t>
  </si>
  <si>
    <t>Gain émission de tCO2</t>
  </si>
  <si>
    <t>Taux d'économie d'énergie prévu</t>
  </si>
  <si>
    <t>Gain en Puissance du projet kW</t>
  </si>
  <si>
    <t>Note PO</t>
  </si>
  <si>
    <t>Puissance installée initiale sur le périmètre du projet 
kW</t>
  </si>
  <si>
    <t>P moyenne/Pts lumineux initiale sur le périmètre du projet (W/pl)</t>
  </si>
  <si>
    <t>Puissance installée finale sur le périmètre du projet 
kW</t>
  </si>
  <si>
    <t>P moyenne/Pts lumineux finale sur le périmètre du projet (W/pl)</t>
  </si>
  <si>
    <t>Conso EP théorique initiale sur le périmètre du projet
kWh/an</t>
  </si>
  <si>
    <t>Conso moyenne initiale sur le projet kWh/PL/an</t>
  </si>
  <si>
    <t>Conso moyenne finale sur le projet kWh/PL/an</t>
  </si>
  <si>
    <t>Gain moyen kWh/PL/an</t>
  </si>
  <si>
    <t>TRB sans subvention</t>
  </si>
  <si>
    <t>TRB avec subvention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</si>
</sst>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7" formatCode="#,##0.00\ &quot;€&quot;;\-#,##0.00\ &quot;€&quot;"/>
    <numFmt numFmtId="44" formatCode="_-* #,##0.00\ &quot;€&quot;_-;\-* #,##0.00\ &quot;€&quot;_-;_-* &quot;-&quot;??\ &quot;€&quot;_-;_-@_-"/>
    <numFmt numFmtId="164" formatCode="_-* #,##0.00\ _€_-;\-* #,##0.00\ _€_-;_-* &quot;-&quot;??\ _€_-;_-@_-"/>
    <numFmt numFmtId="165" formatCode="0.0"/>
    <numFmt numFmtId="166" formatCode="0.0%"/>
    <numFmt numFmtId="167" formatCode="#,##0.00\ _€"/>
    <numFmt numFmtId="168" formatCode="#,##0.00_ ;\-#,##0.00\ "/>
    <numFmt numFmtId="169" formatCode="_-* #,##0\ _€_-;\-* #,##0\ _€_-;_-* &quot;-&quot;??\ _€_-;_-@_-"/>
    <numFmt numFmtId="170" formatCode="#,##0_ ;\-#,##0\ "/>
    <numFmt numFmtId="171" formatCode="_-* #,##0\ _€_-;\-* #,##0\ _€_-;_-* &quot;-&quot;?\ _€_-;_-@_-"/>
    <numFmt numFmtId="172" formatCode="_-* #,##0.0\ _€_-;\-* #,##0.0\ _€_-;_-* &quot;-&quot;?\ _€_-;_-@_-"/>
    <numFmt numFmtId="173" formatCode="0.000"/>
    <numFmt numFmtId="174" formatCode="#,##0.0"/>
  </numFmts>
  <fonts count="80">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0"/>
      <name val="Calibri"/>
      <family val="2"/>
      <scheme val="minor"/>
    </font>
    <font>
      <sz val="12"/>
      <color theme="0"/>
      <name val="Calibri"/>
      <family val="2"/>
      <scheme val="minor"/>
    </font>
    <font>
      <sz val="16"/>
      <color theme="1"/>
      <name val="Calibri"/>
      <family val="2"/>
      <scheme val="minor"/>
    </font>
    <font>
      <sz val="20"/>
      <color theme="1"/>
      <name val="Calibri"/>
      <family val="2"/>
      <scheme val="minor"/>
    </font>
    <font>
      <sz val="22"/>
      <color theme="1"/>
      <name val="Calibri"/>
      <family val="2"/>
      <scheme val="minor"/>
    </font>
    <font>
      <sz val="20"/>
      <name val="Calibri"/>
      <family val="2"/>
      <scheme val="minor"/>
    </font>
    <font>
      <sz val="16"/>
      <color theme="0" tint="-0.499984740745262"/>
      <name val="Calibri"/>
      <family val="2"/>
      <scheme val="minor"/>
    </font>
    <font>
      <sz val="16"/>
      <color theme="1"/>
      <name val="Calibri (Corps)"/>
    </font>
    <font>
      <sz val="9"/>
      <color theme="1"/>
      <name val="Helvetica"/>
      <family val="2"/>
    </font>
    <font>
      <sz val="9"/>
      <color rgb="FFE40613"/>
      <name val="Helvetica"/>
      <family val="2"/>
    </font>
    <font>
      <sz val="16"/>
      <color rgb="FFFF0000"/>
      <name val="Calibri"/>
      <family val="2"/>
      <scheme val="minor"/>
    </font>
    <font>
      <sz val="9"/>
      <color rgb="FF96C21F"/>
      <name val="Helvetica"/>
      <family val="2"/>
    </font>
    <font>
      <u/>
      <sz val="12"/>
      <color theme="10"/>
      <name val="Calibri"/>
      <family val="2"/>
      <scheme val="minor"/>
    </font>
    <font>
      <sz val="12"/>
      <color rgb="FF000000"/>
      <name val="Calibri"/>
      <family val="2"/>
      <scheme val="minor"/>
    </font>
    <font>
      <sz val="16"/>
      <color rgb="FF000000"/>
      <name val="Calibri"/>
      <family val="2"/>
      <scheme val="minor"/>
    </font>
    <font>
      <sz val="16"/>
      <name val="Calibri"/>
      <family val="2"/>
      <scheme val="minor"/>
    </font>
    <font>
      <sz val="16"/>
      <color rgb="FF96C21F"/>
      <name val="Calibri"/>
      <family val="2"/>
      <scheme val="minor"/>
    </font>
    <font>
      <sz val="16"/>
      <name val="Calibri (Corps)"/>
    </font>
    <font>
      <sz val="16"/>
      <color rgb="FFE40613"/>
      <name val="Calibri"/>
      <family val="2"/>
      <scheme val="minor"/>
    </font>
    <font>
      <b/>
      <sz val="16"/>
      <color theme="1"/>
      <name val="Calibri"/>
      <family val="2"/>
      <scheme val="minor"/>
    </font>
    <font>
      <sz val="24"/>
      <color theme="0"/>
      <name val="Calibri"/>
      <family val="2"/>
      <scheme val="minor"/>
    </font>
    <font>
      <b/>
      <sz val="24"/>
      <color theme="0"/>
      <name val="Calibri"/>
      <family val="2"/>
      <scheme val="minor"/>
    </font>
    <font>
      <b/>
      <sz val="22"/>
      <color theme="0"/>
      <name val="Calibri"/>
      <family val="2"/>
      <scheme val="minor"/>
    </font>
    <font>
      <b/>
      <sz val="12"/>
      <color theme="1"/>
      <name val="Calibri"/>
      <family val="2"/>
      <scheme val="minor"/>
    </font>
    <font>
      <sz val="12"/>
      <color rgb="FF86B637"/>
      <name val="Calibri"/>
      <family val="2"/>
      <scheme val="minor"/>
    </font>
    <font>
      <sz val="16"/>
      <color rgb="FF86B637"/>
      <name val="Calibri (Corps)"/>
    </font>
    <font>
      <b/>
      <sz val="20"/>
      <color rgb="FF3E2262"/>
      <name val="Calibri"/>
      <family val="2"/>
      <scheme val="minor"/>
    </font>
    <font>
      <b/>
      <sz val="20"/>
      <color theme="1"/>
      <name val="Calibri"/>
      <family val="2"/>
      <scheme val="minor"/>
    </font>
    <font>
      <b/>
      <sz val="20"/>
      <name val="Calibri"/>
      <family val="2"/>
      <scheme val="minor"/>
    </font>
    <font>
      <b/>
      <sz val="22"/>
      <color theme="1"/>
      <name val="Calibri"/>
      <family val="2"/>
      <scheme val="minor"/>
    </font>
    <font>
      <sz val="12"/>
      <name val="Calibri"/>
      <family val="2"/>
      <scheme val="minor"/>
    </font>
    <font>
      <b/>
      <sz val="12"/>
      <color rgb="FF000000"/>
      <name val="Calibri"/>
      <family val="2"/>
      <scheme val="minor"/>
    </font>
    <font>
      <sz val="12"/>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b/>
      <sz val="11"/>
      <name val="Calibri"/>
      <family val="2"/>
      <scheme val="minor"/>
    </font>
    <font>
      <b/>
      <i/>
      <sz val="11"/>
      <color theme="1"/>
      <name val="Calibri"/>
      <family val="2"/>
      <scheme val="minor"/>
    </font>
    <font>
      <b/>
      <i/>
      <sz val="11"/>
      <name val="Calibri"/>
      <family val="2"/>
      <scheme val="minor"/>
    </font>
    <font>
      <b/>
      <sz val="9"/>
      <color indexed="81"/>
      <name val="Tahoma"/>
      <family val="2"/>
    </font>
    <font>
      <sz val="9"/>
      <color indexed="81"/>
      <name val="Tahoma"/>
      <family val="2"/>
    </font>
    <font>
      <b/>
      <sz val="14"/>
      <color theme="1"/>
      <name val="Calibri"/>
      <family val="2"/>
    </font>
    <font>
      <sz val="11"/>
      <color theme="1"/>
      <name val="Calibri"/>
      <family val="2"/>
    </font>
    <font>
      <i/>
      <sz val="11"/>
      <color indexed="8"/>
      <name val="Calibri"/>
      <family val="2"/>
    </font>
    <font>
      <i/>
      <sz val="11"/>
      <name val="Calibri"/>
      <family val="2"/>
    </font>
    <font>
      <b/>
      <sz val="11"/>
      <color indexed="8"/>
      <name val="Calibri"/>
      <family val="2"/>
    </font>
    <font>
      <sz val="11"/>
      <name val="Calibri"/>
      <family val="2"/>
    </font>
    <font>
      <sz val="11"/>
      <color indexed="8"/>
      <name val="Calibri"/>
      <family val="2"/>
    </font>
    <font>
      <b/>
      <sz val="12"/>
      <color theme="1"/>
      <name val="Calibri"/>
      <family val="2"/>
    </font>
    <font>
      <b/>
      <sz val="11"/>
      <color rgb="FFFF0000"/>
      <name val="Calibri"/>
      <family val="2"/>
    </font>
    <font>
      <b/>
      <sz val="11"/>
      <name val="Calibri"/>
      <family val="2"/>
    </font>
    <font>
      <b/>
      <i/>
      <sz val="12"/>
      <color theme="1"/>
      <name val="Calibri"/>
      <family val="2"/>
    </font>
    <font>
      <b/>
      <sz val="14"/>
      <color theme="1"/>
      <name val="Calibri"/>
      <family val="2"/>
      <scheme val="minor"/>
    </font>
    <font>
      <sz val="9"/>
      <color theme="1"/>
      <name val="Calibri"/>
      <family val="2"/>
      <scheme val="minor"/>
    </font>
    <font>
      <sz val="8"/>
      <color theme="1"/>
      <name val="Calibri"/>
      <family val="2"/>
      <scheme val="minor"/>
    </font>
    <font>
      <i/>
      <sz val="8"/>
      <color theme="1"/>
      <name val="Calibri"/>
      <family val="2"/>
      <scheme val="minor"/>
    </font>
    <font>
      <b/>
      <sz val="11"/>
      <color rgb="FFFF0000"/>
      <name val="Calibri"/>
      <family val="2"/>
      <scheme val="minor"/>
    </font>
    <font>
      <b/>
      <sz val="9"/>
      <name val="Calibri"/>
      <family val="2"/>
      <scheme val="minor"/>
    </font>
    <font>
      <sz val="10"/>
      <color indexed="8"/>
      <name val="Arial"/>
      <family val="2"/>
    </font>
    <font>
      <b/>
      <sz val="8"/>
      <name val="Calibri"/>
      <family val="2"/>
      <scheme val="minor"/>
    </font>
    <font>
      <b/>
      <sz val="10"/>
      <color theme="1"/>
      <name val="Calibri"/>
      <family val="2"/>
      <scheme val="minor"/>
    </font>
    <font>
      <b/>
      <sz val="10"/>
      <name val="Calibri"/>
      <family val="2"/>
      <scheme val="minor"/>
    </font>
    <font>
      <b/>
      <sz val="10"/>
      <color rgb="FFFF0000"/>
      <name val="Calibri"/>
      <family val="2"/>
      <scheme val="minor"/>
    </font>
    <font>
      <sz val="9"/>
      <name val="Calibri"/>
      <family val="2"/>
    </font>
    <font>
      <sz val="9"/>
      <color indexed="8"/>
      <name val="Calibri"/>
      <family val="2"/>
    </font>
    <font>
      <b/>
      <sz val="8"/>
      <color theme="1"/>
      <name val="Calibri"/>
      <family val="2"/>
      <scheme val="minor"/>
    </font>
    <font>
      <sz val="10"/>
      <color theme="1"/>
      <name val="Calibri"/>
      <family val="2"/>
      <scheme val="minor"/>
    </font>
    <font>
      <sz val="14"/>
      <color theme="1"/>
      <name val="Calibri"/>
      <family val="2"/>
      <scheme val="minor"/>
    </font>
    <font>
      <b/>
      <sz val="9"/>
      <color theme="1"/>
      <name val="Calibri"/>
      <family val="2"/>
      <scheme val="minor"/>
    </font>
    <font>
      <sz val="8"/>
      <name val="Calibri"/>
      <family val="2"/>
      <scheme val="minor"/>
    </font>
    <font>
      <b/>
      <sz val="9"/>
      <name val="Calibri"/>
      <family val="2"/>
    </font>
    <font>
      <sz val="9"/>
      <name val="Calibri"/>
      <family val="2"/>
      <scheme val="minor"/>
    </font>
  </fonts>
  <fills count="15">
    <fill>
      <patternFill patternType="none"/>
    </fill>
    <fill>
      <patternFill patternType="gray125"/>
    </fill>
    <fill>
      <patternFill patternType="solid">
        <fgColor rgb="FF3E2262"/>
        <bgColor indexed="64"/>
      </patternFill>
    </fill>
    <fill>
      <patternFill patternType="solid">
        <fgColor rgb="FF86B637"/>
        <bgColor indexed="64"/>
      </patternFill>
    </fill>
    <fill>
      <patternFill patternType="solid">
        <fgColor rgb="FFEFF5E2"/>
        <bgColor indexed="64"/>
      </patternFill>
    </fill>
    <fill>
      <patternFill patternType="solid">
        <fgColor theme="0"/>
        <bgColor indexed="64"/>
      </patternFill>
    </fill>
    <fill>
      <patternFill patternType="solid">
        <fgColor theme="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FF00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4D8D8"/>
        <bgColor indexed="64"/>
      </patternFill>
    </fill>
  </fills>
  <borders count="71">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s>
  <cellStyleXfs count="8">
    <xf numFmtId="0" fontId="0" fillId="0" borderId="0"/>
    <xf numFmtId="0" fontId="20" fillId="0" borderId="0" applyNumberFormat="0" applyFill="0" applyBorder="0" applyAlignment="0" applyProtection="0"/>
    <xf numFmtId="0" fontId="7" fillId="0" borderId="0"/>
    <xf numFmtId="9"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0" fontId="66" fillId="0" borderId="0"/>
    <xf numFmtId="9" fontId="40" fillId="0" borderId="0" applyFont="0" applyFill="0" applyBorder="0" applyAlignment="0" applyProtection="0"/>
  </cellStyleXfs>
  <cellXfs count="709">
    <xf numFmtId="0" fontId="0" fillId="0" borderId="0" xfId="0"/>
    <xf numFmtId="0" fontId="10" fillId="0" borderId="0" xfId="0" applyFont="1"/>
    <xf numFmtId="0" fontId="11" fillId="0" borderId="0" xfId="0" applyFont="1"/>
    <xf numFmtId="0" fontId="12" fillId="0" borderId="0" xfId="0" applyFont="1"/>
    <xf numFmtId="0" fontId="13" fillId="0" borderId="0" xfId="0" applyFont="1"/>
    <xf numFmtId="0" fontId="14" fillId="0" borderId="0" xfId="0" applyFont="1"/>
    <xf numFmtId="0" fontId="16" fillId="0" borderId="0" xfId="0" applyFont="1"/>
    <xf numFmtId="0" fontId="17" fillId="0" borderId="0" xfId="0" applyFont="1"/>
    <xf numFmtId="0" fontId="18" fillId="0" borderId="0" xfId="0" applyFont="1"/>
    <xf numFmtId="0" fontId="19" fillId="0" borderId="0" xfId="0" applyFont="1"/>
    <xf numFmtId="0" fontId="21" fillId="0" borderId="0" xfId="0" applyFont="1"/>
    <xf numFmtId="0" fontId="22" fillId="0" borderId="0" xfId="0" applyFont="1"/>
    <xf numFmtId="0" fontId="20" fillId="0" borderId="0" xfId="1"/>
    <xf numFmtId="0" fontId="23" fillId="0" borderId="0" xfId="1" applyFont="1"/>
    <xf numFmtId="0" fontId="13" fillId="0" borderId="0" xfId="1" applyFont="1"/>
    <xf numFmtId="0" fontId="24" fillId="0" borderId="0" xfId="0" applyFont="1"/>
    <xf numFmtId="0" fontId="23" fillId="0" borderId="0" xfId="0" applyFont="1"/>
    <xf numFmtId="0" fontId="26" fillId="0" borderId="0" xfId="0" applyFont="1"/>
    <xf numFmtId="0" fontId="15" fillId="0" borderId="0" xfId="0" applyFont="1"/>
    <xf numFmtId="0" fontId="28" fillId="2" borderId="0" xfId="0" applyFont="1" applyFill="1"/>
    <xf numFmtId="0" fontId="0" fillId="2" borderId="0" xfId="0" applyFill="1"/>
    <xf numFmtId="0" fontId="9" fillId="2" borderId="0" xfId="0" applyFont="1" applyFill="1"/>
    <xf numFmtId="0" fontId="30" fillId="3" borderId="0" xfId="0" applyFont="1" applyFill="1"/>
    <xf numFmtId="0" fontId="9" fillId="3" borderId="0" xfId="0" applyFont="1" applyFill="1"/>
    <xf numFmtId="0" fontId="8" fillId="3" borderId="0" xfId="0" applyFont="1" applyFill="1"/>
    <xf numFmtId="0" fontId="29" fillId="2" borderId="0" xfId="0" applyFont="1" applyFill="1"/>
    <xf numFmtId="0" fontId="0" fillId="4" borderId="0" xfId="0" applyFill="1"/>
    <xf numFmtId="0" fontId="32" fillId="0" borderId="0" xfId="0" applyFont="1"/>
    <xf numFmtId="0" fontId="31" fillId="4" borderId="0" xfId="0" applyFont="1" applyFill="1" applyAlignment="1">
      <alignment horizontal="center"/>
    </xf>
    <xf numFmtId="0" fontId="10" fillId="0" borderId="0" xfId="0" applyFont="1" applyAlignment="1">
      <alignment vertical="top" wrapText="1"/>
    </xf>
    <xf numFmtId="0" fontId="31" fillId="4" borderId="0" xfId="0" applyFont="1" applyFill="1" applyAlignment="1">
      <alignment horizontal="center" vertical="center"/>
    </xf>
    <xf numFmtId="0" fontId="10" fillId="0" borderId="0" xfId="0" applyFont="1" applyAlignment="1">
      <alignment horizontal="center" vertical="top" wrapText="1"/>
    </xf>
    <xf numFmtId="0" fontId="10" fillId="0" borderId="0" xfId="0" applyFont="1" applyAlignment="1">
      <alignment horizontal="left" vertical="top" wrapText="1"/>
    </xf>
    <xf numFmtId="0" fontId="10" fillId="0" borderId="0" xfId="0" applyFont="1" applyAlignment="1">
      <alignment wrapText="1"/>
    </xf>
    <xf numFmtId="0" fontId="31" fillId="0" borderId="0" xfId="0" applyFont="1"/>
    <xf numFmtId="0" fontId="31" fillId="0" borderId="0" xfId="0" applyFont="1" applyAlignment="1">
      <alignment horizontal="center" vertical="center"/>
    </xf>
    <xf numFmtId="0" fontId="35" fillId="0" borderId="0" xfId="0" applyFont="1"/>
    <xf numFmtId="0" fontId="36" fillId="0" borderId="0" xfId="1" applyFont="1"/>
    <xf numFmtId="0" fontId="36" fillId="0" borderId="0" xfId="0" applyFont="1"/>
    <xf numFmtId="0" fontId="23" fillId="0" borderId="0" xfId="1" applyFont="1" applyAlignment="1">
      <alignment wrapText="1"/>
    </xf>
    <xf numFmtId="0" fontId="0" fillId="0" borderId="0" xfId="0" applyAlignment="1">
      <alignment horizontal="center"/>
    </xf>
    <xf numFmtId="0" fontId="23" fillId="0" borderId="0" xfId="0" applyFont="1" applyAlignment="1">
      <alignment vertical="top" wrapText="1"/>
    </xf>
    <xf numFmtId="0" fontId="25" fillId="0" borderId="0" xfId="0" applyFont="1" applyAlignment="1">
      <alignment wrapText="1"/>
    </xf>
    <xf numFmtId="0" fontId="15" fillId="0" borderId="0" xfId="0" applyFont="1" applyAlignment="1">
      <alignment vertical="center"/>
    </xf>
    <xf numFmtId="0" fontId="10" fillId="0" borderId="0" xfId="0" applyFont="1" applyAlignment="1">
      <alignment vertical="top"/>
    </xf>
    <xf numFmtId="0" fontId="0" fillId="0" borderId="0" xfId="0" applyAlignment="1">
      <alignment wrapText="1"/>
    </xf>
    <xf numFmtId="0" fontId="10" fillId="0" borderId="0" xfId="0" applyFont="1" applyAlignment="1">
      <alignment horizontal="left" vertical="top"/>
    </xf>
    <xf numFmtId="0" fontId="15" fillId="0" borderId="0" xfId="0" applyFont="1" applyAlignment="1">
      <alignment horizontal="left" vertical="top"/>
    </xf>
    <xf numFmtId="0" fontId="39" fillId="0" borderId="0" xfId="0" applyFont="1" applyAlignment="1">
      <alignment horizontal="center" vertical="center"/>
    </xf>
    <xf numFmtId="0" fontId="10" fillId="5" borderId="0" xfId="0" applyFont="1" applyFill="1"/>
    <xf numFmtId="0" fontId="0" fillId="5" borderId="0" xfId="0" applyFill="1"/>
    <xf numFmtId="0" fontId="10" fillId="5" borderId="0" xfId="0" applyFont="1" applyFill="1" applyAlignment="1">
      <alignment horizontal="center"/>
    </xf>
    <xf numFmtId="0" fontId="31" fillId="4" borderId="1" xfId="0" applyFont="1" applyFill="1" applyBorder="1" applyAlignment="1" applyProtection="1">
      <alignment horizontal="center" vertical="center"/>
      <protection locked="0"/>
    </xf>
    <xf numFmtId="0" fontId="10" fillId="5" borderId="0" xfId="0" applyFont="1" applyFill="1" applyAlignment="1">
      <alignment horizontal="left" vertical="top"/>
    </xf>
    <xf numFmtId="0" fontId="10" fillId="4" borderId="0" xfId="0" applyFont="1" applyFill="1" applyAlignment="1" applyProtection="1">
      <alignment horizontal="left" vertical="top"/>
      <protection locked="0"/>
    </xf>
    <xf numFmtId="0" fontId="0" fillId="4" borderId="0" xfId="0" applyFill="1" applyProtection="1">
      <protection locked="0"/>
    </xf>
    <xf numFmtId="0" fontId="10" fillId="0" borderId="0" xfId="0" applyFont="1" applyProtection="1">
      <protection locked="0"/>
    </xf>
    <xf numFmtId="0" fontId="10" fillId="0" borderId="0" xfId="0" applyFont="1" applyAlignment="1" applyProtection="1">
      <alignment vertical="center"/>
      <protection locked="0"/>
    </xf>
    <xf numFmtId="0" fontId="0" fillId="0" borderId="0" xfId="0" applyProtection="1">
      <protection locked="0"/>
    </xf>
    <xf numFmtId="0" fontId="31" fillId="5" borderId="0" xfId="0" applyFont="1" applyFill="1" applyAlignment="1">
      <alignment horizontal="center" vertical="center"/>
    </xf>
    <xf numFmtId="0" fontId="31" fillId="4" borderId="0" xfId="0" applyFont="1" applyFill="1" applyAlignment="1" applyProtection="1">
      <alignment horizontal="left" vertical="top"/>
      <protection locked="0"/>
    </xf>
    <xf numFmtId="0" fontId="7" fillId="5" borderId="0" xfId="2" applyFill="1"/>
    <xf numFmtId="0" fontId="7" fillId="5" borderId="0" xfId="2" applyFill="1" applyProtection="1">
      <protection hidden="1"/>
    </xf>
    <xf numFmtId="0" fontId="7" fillId="6" borderId="0" xfId="2" applyFill="1"/>
    <xf numFmtId="0" fontId="43" fillId="6" borderId="0" xfId="2" applyFont="1" applyFill="1"/>
    <xf numFmtId="0" fontId="43" fillId="6" borderId="12" xfId="2" applyFont="1" applyFill="1" applyBorder="1"/>
    <xf numFmtId="165" fontId="43" fillId="7" borderId="13" xfId="2" applyNumberFormat="1" applyFont="1" applyFill="1" applyBorder="1"/>
    <xf numFmtId="0" fontId="7" fillId="6" borderId="14" xfId="2" applyFill="1" applyBorder="1"/>
    <xf numFmtId="0" fontId="43" fillId="6" borderId="15" xfId="2" applyFont="1" applyFill="1" applyBorder="1"/>
    <xf numFmtId="165" fontId="43" fillId="7" borderId="16" xfId="2" applyNumberFormat="1" applyFont="1" applyFill="1" applyBorder="1"/>
    <xf numFmtId="0" fontId="7" fillId="6" borderId="17" xfId="2" applyFill="1" applyBorder="1"/>
    <xf numFmtId="166" fontId="43" fillId="6" borderId="0" xfId="3" applyNumberFormat="1" applyFont="1" applyFill="1"/>
    <xf numFmtId="167" fontId="7" fillId="7" borderId="13" xfId="2" applyNumberFormat="1" applyFill="1" applyBorder="1"/>
    <xf numFmtId="167" fontId="7" fillId="7" borderId="16" xfId="2" applyNumberFormat="1" applyFill="1" applyBorder="1"/>
    <xf numFmtId="10" fontId="0" fillId="7" borderId="18" xfId="3" applyNumberFormat="1" applyFont="1" applyFill="1" applyBorder="1" applyAlignment="1">
      <alignment horizontal="center" vertical="center"/>
    </xf>
    <xf numFmtId="0" fontId="43" fillId="6" borderId="19" xfId="2" applyFont="1" applyFill="1" applyBorder="1"/>
    <xf numFmtId="169" fontId="43" fillId="6" borderId="0" xfId="2" applyNumberFormat="1" applyFont="1" applyFill="1"/>
    <xf numFmtId="10" fontId="43" fillId="6" borderId="0" xfId="3" applyNumberFormat="1" applyFont="1" applyFill="1" applyBorder="1" applyAlignment="1">
      <alignment horizontal="center" vertical="center"/>
    </xf>
    <xf numFmtId="10" fontId="43" fillId="7" borderId="1" xfId="3" applyNumberFormat="1" applyFont="1" applyFill="1" applyBorder="1" applyAlignment="1">
      <alignment horizontal="center" vertical="center"/>
    </xf>
    <xf numFmtId="7" fontId="43" fillId="5" borderId="23" xfId="4" applyNumberFormat="1" applyFont="1" applyFill="1" applyBorder="1" applyProtection="1">
      <protection locked="0"/>
    </xf>
    <xf numFmtId="0" fontId="7" fillId="6" borderId="24" xfId="2" applyFill="1" applyBorder="1"/>
    <xf numFmtId="10" fontId="43" fillId="6" borderId="0" xfId="3" applyNumberFormat="1" applyFont="1" applyFill="1"/>
    <xf numFmtId="9" fontId="42" fillId="6" borderId="21" xfId="3" applyFont="1" applyFill="1" applyBorder="1" applyAlignment="1" applyProtection="1">
      <alignment horizontal="center" vertical="center"/>
      <protection hidden="1"/>
    </xf>
    <xf numFmtId="0" fontId="42" fillId="6" borderId="27" xfId="2" applyFont="1" applyFill="1" applyBorder="1"/>
    <xf numFmtId="7" fontId="44" fillId="5" borderId="23" xfId="4" applyNumberFormat="1" applyFont="1" applyFill="1" applyBorder="1" applyProtection="1">
      <protection locked="0"/>
    </xf>
    <xf numFmtId="0" fontId="42" fillId="6" borderId="26" xfId="2" applyFont="1" applyFill="1" applyBorder="1" applyAlignment="1" applyProtection="1">
      <alignment horizontal="center" vertical="center"/>
      <protection hidden="1"/>
    </xf>
    <xf numFmtId="168" fontId="7" fillId="6" borderId="0" xfId="2" applyNumberFormat="1" applyFill="1"/>
    <xf numFmtId="0" fontId="7" fillId="6" borderId="0" xfId="2" applyFill="1" applyAlignment="1">
      <alignment horizontal="center" vertical="center"/>
    </xf>
    <xf numFmtId="7" fontId="43" fillId="5" borderId="16" xfId="4" applyNumberFormat="1" applyFont="1" applyFill="1" applyBorder="1" applyProtection="1">
      <protection locked="0"/>
    </xf>
    <xf numFmtId="0" fontId="7" fillId="6" borderId="28" xfId="2" applyFill="1" applyBorder="1"/>
    <xf numFmtId="0" fontId="42" fillId="6" borderId="29" xfId="2" applyFont="1" applyFill="1" applyBorder="1"/>
    <xf numFmtId="170" fontId="42" fillId="7" borderId="30" xfId="2" applyNumberFormat="1" applyFont="1" applyFill="1" applyBorder="1"/>
    <xf numFmtId="0" fontId="42" fillId="6" borderId="31" xfId="2" applyFont="1" applyFill="1" applyBorder="1"/>
    <xf numFmtId="169" fontId="7" fillId="6" borderId="0" xfId="2" applyNumberFormat="1" applyFill="1"/>
    <xf numFmtId="169" fontId="43" fillId="6" borderId="0" xfId="4" applyNumberFormat="1" applyFont="1" applyFill="1" applyBorder="1"/>
    <xf numFmtId="169" fontId="7" fillId="6" borderId="0" xfId="4" applyNumberFormat="1" applyFont="1" applyFill="1" applyBorder="1"/>
    <xf numFmtId="0" fontId="45" fillId="6" borderId="29" xfId="2" applyFont="1" applyFill="1" applyBorder="1"/>
    <xf numFmtId="39" fontId="45" fillId="7" borderId="30" xfId="4" applyNumberFormat="1" applyFont="1" applyFill="1" applyBorder="1"/>
    <xf numFmtId="0" fontId="45" fillId="6" borderId="1" xfId="2" applyFont="1" applyFill="1" applyBorder="1"/>
    <xf numFmtId="0" fontId="42" fillId="6" borderId="12" xfId="2" applyFont="1" applyFill="1" applyBorder="1"/>
    <xf numFmtId="168" fontId="42" fillId="7" borderId="13" xfId="4" applyNumberFormat="1" applyFont="1" applyFill="1" applyBorder="1"/>
    <xf numFmtId="0" fontId="42" fillId="6" borderId="14" xfId="2" applyFont="1" applyFill="1" applyBorder="1"/>
    <xf numFmtId="169" fontId="44" fillId="6" borderId="0" xfId="4" applyNumberFormat="1" applyFont="1" applyFill="1" applyBorder="1"/>
    <xf numFmtId="0" fontId="44" fillId="6" borderId="27" xfId="2" applyFont="1" applyFill="1" applyBorder="1"/>
    <xf numFmtId="170" fontId="44" fillId="7" borderId="23" xfId="4" applyNumberFormat="1" applyFont="1" applyFill="1" applyBorder="1"/>
    <xf numFmtId="0" fontId="42" fillId="6" borderId="32" xfId="2" applyFont="1" applyFill="1" applyBorder="1"/>
    <xf numFmtId="0" fontId="44" fillId="6" borderId="15" xfId="2" applyFont="1" applyFill="1" applyBorder="1"/>
    <xf numFmtId="170" fontId="44" fillId="7" borderId="16" xfId="4" applyNumberFormat="1" applyFont="1" applyFill="1" applyBorder="1"/>
    <xf numFmtId="0" fontId="42" fillId="6" borderId="17" xfId="2" applyFont="1" applyFill="1" applyBorder="1"/>
    <xf numFmtId="0" fontId="7" fillId="6" borderId="0" xfId="2" applyFill="1" applyAlignment="1">
      <alignment horizontal="center"/>
    </xf>
    <xf numFmtId="1" fontId="43" fillId="6" borderId="0" xfId="2" applyNumberFormat="1" applyFont="1" applyFill="1"/>
    <xf numFmtId="0" fontId="45" fillId="6" borderId="12" xfId="2" applyFont="1" applyFill="1" applyBorder="1"/>
    <xf numFmtId="39" fontId="46" fillId="5" borderId="13" xfId="4" applyNumberFormat="1" applyFont="1" applyFill="1" applyBorder="1" applyAlignment="1" applyProtection="1">
      <alignment horizontal="right"/>
      <protection locked="0"/>
    </xf>
    <xf numFmtId="0" fontId="45" fillId="6" borderId="14" xfId="2" applyFont="1" applyFill="1" applyBorder="1"/>
    <xf numFmtId="0" fontId="7" fillId="6" borderId="15" xfId="2" applyFill="1" applyBorder="1"/>
    <xf numFmtId="39" fontId="43" fillId="5" borderId="16" xfId="4" applyNumberFormat="1" applyFont="1" applyFill="1" applyBorder="1" applyAlignment="1" applyProtection="1">
      <alignment horizontal="right"/>
      <protection locked="0"/>
    </xf>
    <xf numFmtId="169" fontId="41" fillId="6" borderId="0" xfId="4" applyNumberFormat="1" applyFont="1" applyFill="1" applyBorder="1"/>
    <xf numFmtId="0" fontId="45" fillId="6" borderId="22" xfId="2" applyFont="1" applyFill="1" applyBorder="1"/>
    <xf numFmtId="0" fontId="7" fillId="6" borderId="27" xfId="2" applyFill="1" applyBorder="1"/>
    <xf numFmtId="0" fontId="45" fillId="6" borderId="27" xfId="2" applyFont="1" applyFill="1" applyBorder="1"/>
    <xf numFmtId="0" fontId="45" fillId="6" borderId="24" xfId="2" applyFont="1" applyFill="1" applyBorder="1"/>
    <xf numFmtId="1" fontId="46" fillId="5" borderId="23" xfId="2" applyNumberFormat="1" applyFont="1" applyFill="1" applyBorder="1" applyProtection="1">
      <protection locked="0"/>
    </xf>
    <xf numFmtId="0" fontId="45" fillId="6" borderId="34" xfId="2" applyFont="1" applyFill="1" applyBorder="1"/>
    <xf numFmtId="1" fontId="43" fillId="5" borderId="16" xfId="4" applyNumberFormat="1" applyFont="1" applyFill="1" applyBorder="1" applyProtection="1">
      <protection locked="0"/>
    </xf>
    <xf numFmtId="0" fontId="7" fillId="5" borderId="12" xfId="2" applyFill="1" applyBorder="1" applyAlignment="1" applyProtection="1">
      <alignment horizontal="center"/>
      <protection locked="0"/>
    </xf>
    <xf numFmtId="0" fontId="7" fillId="5" borderId="35" xfId="2" applyFill="1" applyBorder="1" applyAlignment="1" applyProtection="1">
      <alignment horizontal="center"/>
      <protection locked="0"/>
    </xf>
    <xf numFmtId="0" fontId="7" fillId="5" borderId="13" xfId="2" applyFill="1" applyBorder="1" applyAlignment="1" applyProtection="1">
      <alignment horizontal="center"/>
      <protection locked="0"/>
    </xf>
    <xf numFmtId="0" fontId="7" fillId="6" borderId="36" xfId="2" applyFill="1" applyBorder="1" applyAlignment="1">
      <alignment horizontal="center" wrapText="1"/>
    </xf>
    <xf numFmtId="0" fontId="7" fillId="6" borderId="16" xfId="2" applyFill="1" applyBorder="1" applyAlignment="1">
      <alignment horizontal="center" wrapText="1"/>
    </xf>
    <xf numFmtId="1" fontId="7" fillId="6" borderId="0" xfId="2" applyNumberFormat="1" applyFill="1"/>
    <xf numFmtId="0" fontId="7" fillId="5" borderId="22" xfId="2" applyFill="1" applyBorder="1" applyAlignment="1" applyProtection="1">
      <alignment horizontal="center" vertical="center"/>
      <protection locked="0"/>
    </xf>
    <xf numFmtId="0" fontId="7" fillId="5" borderId="24" xfId="2" applyFill="1" applyBorder="1" applyAlignment="1" applyProtection="1">
      <alignment horizontal="center" vertical="center"/>
      <protection locked="0"/>
    </xf>
    <xf numFmtId="0" fontId="7" fillId="6" borderId="32" xfId="2" applyFill="1" applyBorder="1"/>
    <xf numFmtId="0" fontId="41" fillId="6" borderId="0" xfId="2" applyFont="1" applyFill="1"/>
    <xf numFmtId="169" fontId="7" fillId="6" borderId="0" xfId="4" applyNumberFormat="1" applyFont="1" applyFill="1"/>
    <xf numFmtId="0" fontId="7" fillId="6" borderId="29" xfId="2" applyFill="1" applyBorder="1" applyAlignment="1">
      <alignment vertical="center"/>
    </xf>
    <xf numFmtId="0" fontId="7" fillId="0" borderId="30" xfId="2" applyBorder="1" applyAlignment="1" applyProtection="1">
      <alignment horizontal="right" vertical="center"/>
      <protection locked="0"/>
    </xf>
    <xf numFmtId="0" fontId="7" fillId="6" borderId="33" xfId="2" applyFill="1" applyBorder="1" applyAlignment="1">
      <alignment vertical="center"/>
    </xf>
    <xf numFmtId="0" fontId="7" fillId="0" borderId="1" xfId="2" applyBorder="1" applyAlignment="1" applyProtection="1">
      <alignment horizontal="center" vertical="center"/>
      <protection locked="0"/>
    </xf>
    <xf numFmtId="0" fontId="7" fillId="6" borderId="31" xfId="2" applyFill="1" applyBorder="1" applyAlignment="1">
      <alignment horizontal="left" vertical="center"/>
    </xf>
    <xf numFmtId="0" fontId="7" fillId="6" borderId="0" xfId="2" applyFill="1" applyAlignment="1">
      <alignment horizontal="left" vertical="center"/>
    </xf>
    <xf numFmtId="39" fontId="46" fillId="5" borderId="13" xfId="4" applyNumberFormat="1" applyFont="1" applyFill="1" applyBorder="1" applyProtection="1">
      <protection locked="0"/>
    </xf>
    <xf numFmtId="39" fontId="43" fillId="5" borderId="16" xfId="4" applyNumberFormat="1" applyFont="1" applyFill="1" applyBorder="1" applyProtection="1">
      <protection locked="0"/>
    </xf>
    <xf numFmtId="1" fontId="46" fillId="7" borderId="13" xfId="4" applyNumberFormat="1" applyFont="1" applyFill="1" applyBorder="1"/>
    <xf numFmtId="1" fontId="43" fillId="7" borderId="23" xfId="2" applyNumberFormat="1" applyFont="1" applyFill="1" applyBorder="1"/>
    <xf numFmtId="172" fontId="7" fillId="6" borderId="0" xfId="2" applyNumberFormat="1" applyFill="1"/>
    <xf numFmtId="169" fontId="0" fillId="6" borderId="0" xfId="4" applyNumberFormat="1" applyFont="1" applyFill="1" applyBorder="1"/>
    <xf numFmtId="1" fontId="43" fillId="5" borderId="23" xfId="4" applyNumberFormat="1" applyFont="1" applyFill="1" applyBorder="1" applyProtection="1">
      <protection locked="0"/>
    </xf>
    <xf numFmtId="0" fontId="7" fillId="6" borderId="34" xfId="2" applyFill="1" applyBorder="1"/>
    <xf numFmtId="0" fontId="7" fillId="6" borderId="0" xfId="2" applyFill="1" applyAlignment="1" applyProtection="1">
      <alignment horizontal="center" vertical="center"/>
      <protection locked="0"/>
    </xf>
    <xf numFmtId="0" fontId="7" fillId="8" borderId="12" xfId="2" applyFill="1" applyBorder="1" applyAlignment="1" applyProtection="1">
      <alignment horizontal="center" vertical="center"/>
      <protection locked="0"/>
    </xf>
    <xf numFmtId="0" fontId="7" fillId="8" borderId="13" xfId="2" applyFill="1" applyBorder="1" applyAlignment="1" applyProtection="1">
      <alignment horizontal="center" vertical="center"/>
      <protection locked="0"/>
    </xf>
    <xf numFmtId="0" fontId="7" fillId="8" borderId="15" xfId="2" applyFill="1" applyBorder="1" applyAlignment="1">
      <alignment horizontal="center" vertical="center"/>
    </xf>
    <xf numFmtId="0" fontId="7" fillId="8" borderId="16" xfId="2" applyFill="1" applyBorder="1" applyAlignment="1">
      <alignment horizontal="center" vertical="center"/>
    </xf>
    <xf numFmtId="0" fontId="7" fillId="5" borderId="12" xfId="2" applyFill="1" applyBorder="1" applyAlignment="1" applyProtection="1">
      <alignment horizontal="center" vertical="center"/>
      <protection locked="0"/>
    </xf>
    <xf numFmtId="0" fontId="7" fillId="5" borderId="35" xfId="2" applyFill="1" applyBorder="1" applyAlignment="1" applyProtection="1">
      <alignment horizontal="center" vertical="center"/>
      <protection locked="0"/>
    </xf>
    <xf numFmtId="0" fontId="7" fillId="5" borderId="13" xfId="2" applyFill="1" applyBorder="1" applyAlignment="1" applyProtection="1">
      <alignment horizontal="center" vertical="center"/>
      <protection locked="0"/>
    </xf>
    <xf numFmtId="0" fontId="7" fillId="6" borderId="36" xfId="2" applyFill="1" applyBorder="1" applyAlignment="1">
      <alignment horizontal="center" vertical="center"/>
    </xf>
    <xf numFmtId="0" fontId="7" fillId="6" borderId="16" xfId="2" applyFill="1" applyBorder="1" applyAlignment="1">
      <alignment horizontal="center" vertical="center"/>
    </xf>
    <xf numFmtId="0" fontId="7" fillId="0" borderId="35" xfId="2" applyBorder="1" applyAlignment="1" applyProtection="1">
      <alignment horizontal="center" vertical="center"/>
      <protection locked="0"/>
    </xf>
    <xf numFmtId="0" fontId="7" fillId="5" borderId="39" xfId="2" applyFill="1" applyBorder="1" applyAlignment="1" applyProtection="1">
      <alignment horizontal="center" vertical="center"/>
      <protection locked="0"/>
    </xf>
    <xf numFmtId="0" fontId="7" fillId="5" borderId="40" xfId="2" applyFill="1" applyBorder="1" applyAlignment="1" applyProtection="1">
      <alignment horizontal="center" vertical="center"/>
      <protection locked="0"/>
    </xf>
    <xf numFmtId="0" fontId="7" fillId="7" borderId="22" xfId="2" applyFill="1" applyBorder="1" applyAlignment="1">
      <alignment horizontal="center"/>
    </xf>
    <xf numFmtId="0" fontId="7" fillId="5" borderId="27" xfId="2" applyFill="1" applyBorder="1" applyAlignment="1" applyProtection="1">
      <alignment horizontal="center" vertical="center"/>
      <protection locked="0"/>
    </xf>
    <xf numFmtId="0" fontId="7" fillId="5" borderId="2" xfId="2" applyFill="1" applyBorder="1" applyAlignment="1" applyProtection="1">
      <alignment horizontal="center" vertical="center"/>
      <protection locked="0"/>
    </xf>
    <xf numFmtId="0" fontId="7" fillId="5" borderId="11" xfId="2" applyFill="1" applyBorder="1" applyAlignment="1" applyProtection="1">
      <alignment horizontal="center" vertical="center"/>
      <protection locked="0"/>
    </xf>
    <xf numFmtId="0" fontId="7" fillId="7" borderId="24" xfId="2" applyFill="1" applyBorder="1" applyAlignment="1">
      <alignment horizontal="center"/>
    </xf>
    <xf numFmtId="0" fontId="43" fillId="5" borderId="2" xfId="2" applyFont="1" applyFill="1" applyBorder="1" applyAlignment="1" applyProtection="1">
      <alignment horizontal="center" vertical="center"/>
      <protection locked="0"/>
    </xf>
    <xf numFmtId="0" fontId="43" fillId="5" borderId="11" xfId="2" applyFont="1" applyFill="1" applyBorder="1" applyAlignment="1" applyProtection="1">
      <alignment horizontal="center" vertical="center"/>
      <protection locked="0"/>
    </xf>
    <xf numFmtId="0" fontId="43" fillId="7" borderId="24" xfId="2" applyFont="1" applyFill="1" applyBorder="1" applyAlignment="1">
      <alignment horizontal="center"/>
    </xf>
    <xf numFmtId="0" fontId="7" fillId="8" borderId="41" xfId="2" applyFill="1" applyBorder="1" applyAlignment="1" applyProtection="1">
      <alignment horizontal="center" vertical="center"/>
      <protection locked="0"/>
    </xf>
    <xf numFmtId="0" fontId="7" fillId="8" borderId="42" xfId="2" applyFill="1" applyBorder="1" applyAlignment="1" applyProtection="1">
      <alignment horizontal="center" vertical="center"/>
      <protection locked="0"/>
    </xf>
    <xf numFmtId="0" fontId="7" fillId="8" borderId="6" xfId="2" applyFill="1" applyBorder="1" applyAlignment="1" applyProtection="1">
      <alignment horizontal="center" vertical="center"/>
      <protection locked="0"/>
    </xf>
    <xf numFmtId="0" fontId="7" fillId="8" borderId="34" xfId="2" applyFill="1" applyBorder="1" applyAlignment="1">
      <alignment horizontal="center"/>
    </xf>
    <xf numFmtId="0" fontId="7" fillId="5" borderId="41" xfId="2" applyFill="1" applyBorder="1" applyAlignment="1" applyProtection="1">
      <alignment horizontal="center" vertical="center"/>
      <protection locked="0"/>
    </xf>
    <xf numFmtId="0" fontId="7" fillId="5" borderId="42" xfId="2" applyFill="1" applyBorder="1" applyAlignment="1" applyProtection="1">
      <alignment horizontal="center" vertical="center"/>
      <protection locked="0"/>
    </xf>
    <xf numFmtId="0" fontId="7" fillId="5" borderId="6" xfId="2" applyFill="1" applyBorder="1" applyAlignment="1" applyProtection="1">
      <alignment horizontal="center" vertical="center"/>
      <protection locked="0"/>
    </xf>
    <xf numFmtId="0" fontId="7" fillId="7" borderId="28" xfId="2" applyFill="1" applyBorder="1" applyAlignment="1">
      <alignment horizontal="center"/>
    </xf>
    <xf numFmtId="0" fontId="7" fillId="6" borderId="18" xfId="2" applyFill="1" applyBorder="1" applyAlignment="1">
      <alignment horizontal="center"/>
    </xf>
    <xf numFmtId="0" fontId="7" fillId="6" borderId="44" xfId="2" applyFill="1" applyBorder="1" applyAlignment="1">
      <alignment horizontal="center"/>
    </xf>
    <xf numFmtId="0" fontId="7" fillId="6" borderId="30" xfId="2" applyFill="1" applyBorder="1" applyAlignment="1">
      <alignment horizontal="center"/>
    </xf>
    <xf numFmtId="0" fontId="7" fillId="6" borderId="26" xfId="2" applyFill="1" applyBorder="1" applyAlignment="1">
      <alignment horizontal="center"/>
    </xf>
    <xf numFmtId="0" fontId="7" fillId="8" borderId="1" xfId="2" applyFill="1" applyBorder="1"/>
    <xf numFmtId="0" fontId="0" fillId="8" borderId="1" xfId="4" applyNumberFormat="1" applyFont="1" applyFill="1" applyBorder="1" applyAlignment="1" applyProtection="1">
      <alignment horizontal="center"/>
      <protection locked="0"/>
    </xf>
    <xf numFmtId="0" fontId="42" fillId="8" borderId="31" xfId="2" applyFont="1" applyFill="1" applyBorder="1"/>
    <xf numFmtId="0" fontId="0" fillId="5" borderId="1" xfId="4" applyNumberFormat="1" applyFont="1" applyFill="1" applyBorder="1" applyAlignment="1" applyProtection="1">
      <alignment horizontal="center"/>
      <protection locked="0"/>
    </xf>
    <xf numFmtId="0" fontId="42" fillId="6" borderId="0" xfId="2" applyFont="1" applyFill="1"/>
    <xf numFmtId="0" fontId="7" fillId="0" borderId="0" xfId="2"/>
    <xf numFmtId="0" fontId="7" fillId="0" borderId="0" xfId="2" applyProtection="1">
      <protection hidden="1"/>
    </xf>
    <xf numFmtId="0" fontId="7" fillId="0" borderId="0" xfId="2" applyAlignment="1" applyProtection="1">
      <alignment horizontal="center"/>
      <protection hidden="1"/>
    </xf>
    <xf numFmtId="0" fontId="7" fillId="0" borderId="0" xfId="2" applyAlignment="1">
      <alignment horizontal="center"/>
    </xf>
    <xf numFmtId="0" fontId="7" fillId="0" borderId="0" xfId="2" applyAlignment="1">
      <alignment wrapText="1"/>
    </xf>
    <xf numFmtId="0" fontId="7" fillId="6" borderId="0" xfId="2" applyFill="1" applyProtection="1">
      <protection hidden="1"/>
    </xf>
    <xf numFmtId="0" fontId="7" fillId="6" borderId="0" xfId="2" applyFill="1" applyAlignment="1" applyProtection="1">
      <alignment horizontal="center"/>
      <protection hidden="1"/>
    </xf>
    <xf numFmtId="0" fontId="7" fillId="6" borderId="0" xfId="2" applyFill="1" applyAlignment="1">
      <alignment wrapText="1"/>
    </xf>
    <xf numFmtId="0" fontId="7" fillId="6" borderId="1" xfId="2" applyFill="1" applyBorder="1" applyProtection="1">
      <protection hidden="1"/>
    </xf>
    <xf numFmtId="0" fontId="45" fillId="7" borderId="30" xfId="2" applyFont="1" applyFill="1" applyBorder="1" applyAlignment="1" applyProtection="1">
      <alignment vertical="center"/>
      <protection hidden="1"/>
    </xf>
    <xf numFmtId="0" fontId="49" fillId="6" borderId="18" xfId="2" applyFont="1" applyFill="1" applyBorder="1" applyAlignment="1">
      <alignment horizontal="center"/>
    </xf>
    <xf numFmtId="0" fontId="49" fillId="6" borderId="33" xfId="2" applyFont="1" applyFill="1" applyBorder="1" applyAlignment="1">
      <alignment horizontal="center"/>
    </xf>
    <xf numFmtId="0" fontId="49" fillId="6" borderId="31" xfId="2" applyFont="1" applyFill="1" applyBorder="1" applyAlignment="1">
      <alignment horizontal="justify" vertical="center" wrapText="1"/>
    </xf>
    <xf numFmtId="3" fontId="51" fillId="6" borderId="47" xfId="2" applyNumberFormat="1" applyFont="1" applyFill="1" applyBorder="1" applyAlignment="1">
      <alignment horizontal="left" wrapText="1"/>
    </xf>
    <xf numFmtId="0" fontId="7" fillId="6" borderId="25" xfId="2" applyFill="1" applyBorder="1" applyAlignment="1" applyProtection="1">
      <alignment vertical="center"/>
      <protection hidden="1"/>
    </xf>
    <xf numFmtId="0" fontId="7" fillId="6" borderId="48" xfId="2" applyFill="1" applyBorder="1" applyAlignment="1" applyProtection="1">
      <alignment horizontal="center" vertical="center"/>
      <protection hidden="1"/>
    </xf>
    <xf numFmtId="0" fontId="7" fillId="7" borderId="49" xfId="2" applyFill="1" applyBorder="1" applyAlignment="1" applyProtection="1">
      <alignment horizontal="center" vertical="center"/>
      <protection hidden="1"/>
    </xf>
    <xf numFmtId="3" fontId="51" fillId="6" borderId="52" xfId="2" applyNumberFormat="1" applyFont="1" applyFill="1" applyBorder="1" applyAlignment="1">
      <alignment horizontal="left" wrapText="1"/>
    </xf>
    <xf numFmtId="0" fontId="7" fillId="9" borderId="25" xfId="2" applyFill="1" applyBorder="1" applyProtection="1">
      <protection hidden="1"/>
    </xf>
    <xf numFmtId="0" fontId="7" fillId="6" borderId="25" xfId="2" applyFill="1" applyBorder="1" applyProtection="1">
      <protection hidden="1"/>
    </xf>
    <xf numFmtId="0" fontId="7" fillId="6" borderId="48" xfId="2" applyFill="1" applyBorder="1" applyAlignment="1" applyProtection="1">
      <alignment horizontal="center"/>
      <protection hidden="1"/>
    </xf>
    <xf numFmtId="0" fontId="7" fillId="7" borderId="49" xfId="2" applyFill="1" applyBorder="1" applyAlignment="1" applyProtection="1">
      <alignment horizontal="center"/>
      <protection hidden="1"/>
    </xf>
    <xf numFmtId="3" fontId="51" fillId="6" borderId="50" xfId="2" applyNumberFormat="1" applyFont="1" applyFill="1" applyBorder="1" applyAlignment="1">
      <alignment horizontal="center"/>
    </xf>
    <xf numFmtId="0" fontId="51" fillId="6" borderId="52" xfId="2" applyFont="1" applyFill="1" applyBorder="1" applyAlignment="1">
      <alignment horizontal="justify" wrapText="1"/>
    </xf>
    <xf numFmtId="3" fontId="51" fillId="7" borderId="7" xfId="2" applyNumberFormat="1" applyFont="1" applyFill="1" applyBorder="1" applyAlignment="1">
      <alignment horizontal="center"/>
    </xf>
    <xf numFmtId="3" fontId="51" fillId="0" borderId="51" xfId="2" applyNumberFormat="1" applyFont="1" applyBorder="1" applyAlignment="1" applyProtection="1">
      <alignment horizontal="center" wrapText="1"/>
      <protection locked="0"/>
    </xf>
    <xf numFmtId="3" fontId="52" fillId="0" borderId="51" xfId="2" applyNumberFormat="1" applyFont="1" applyBorder="1" applyAlignment="1" applyProtection="1">
      <alignment horizontal="center" wrapText="1"/>
      <protection locked="0"/>
    </xf>
    <xf numFmtId="4" fontId="51" fillId="7" borderId="7" xfId="2" applyNumberFormat="1" applyFont="1" applyFill="1" applyBorder="1" applyAlignment="1">
      <alignment horizontal="center"/>
    </xf>
    <xf numFmtId="0" fontId="7" fillId="6" borderId="48" xfId="2" applyFill="1" applyBorder="1" applyAlignment="1">
      <alignment horizontal="center"/>
    </xf>
    <xf numFmtId="0" fontId="7" fillId="9" borderId="48" xfId="2" applyFill="1" applyBorder="1" applyAlignment="1" applyProtection="1">
      <alignment horizontal="center"/>
      <protection hidden="1"/>
    </xf>
    <xf numFmtId="0" fontId="43" fillId="9" borderId="49" xfId="2" applyFont="1" applyFill="1" applyBorder="1" applyAlignment="1" applyProtection="1">
      <alignment horizontal="center"/>
      <protection hidden="1"/>
    </xf>
    <xf numFmtId="0" fontId="53" fillId="9" borderId="50" xfId="2" applyFont="1" applyFill="1" applyBorder="1" applyAlignment="1">
      <alignment horizontal="center"/>
    </xf>
    <xf numFmtId="0" fontId="53" fillId="9" borderId="51" xfId="2" applyFont="1" applyFill="1" applyBorder="1" applyAlignment="1">
      <alignment horizontal="center"/>
    </xf>
    <xf numFmtId="0" fontId="53" fillId="9" borderId="52" xfId="2" applyFont="1" applyFill="1" applyBorder="1" applyAlignment="1">
      <alignment horizontal="justify" wrapText="1"/>
    </xf>
    <xf numFmtId="0" fontId="53" fillId="6" borderId="50" xfId="2" applyFont="1" applyFill="1" applyBorder="1" applyAlignment="1">
      <alignment horizontal="center"/>
    </xf>
    <xf numFmtId="0" fontId="7" fillId="6" borderId="50" xfId="2" applyFill="1" applyBorder="1" applyAlignment="1" applyProtection="1">
      <alignment horizontal="center" vertical="center"/>
      <protection hidden="1"/>
    </xf>
    <xf numFmtId="0" fontId="54" fillId="7" borderId="51" xfId="2" applyFont="1" applyFill="1" applyBorder="1" applyAlignment="1">
      <alignment horizontal="center"/>
    </xf>
    <xf numFmtId="0" fontId="31" fillId="6" borderId="18" xfId="2" applyFont="1" applyFill="1" applyBorder="1" applyAlignment="1" applyProtection="1">
      <alignment horizontal="center" vertical="center"/>
      <protection hidden="1"/>
    </xf>
    <xf numFmtId="0" fontId="31" fillId="7" borderId="57" xfId="2" applyFont="1" applyFill="1" applyBorder="1" applyAlignment="1" applyProtection="1">
      <alignment horizontal="center"/>
      <protection hidden="1"/>
    </xf>
    <xf numFmtId="0" fontId="56" fillId="6" borderId="29" xfId="2" applyFont="1" applyFill="1" applyBorder="1" applyAlignment="1">
      <alignment horizontal="center"/>
    </xf>
    <xf numFmtId="0" fontId="56" fillId="6" borderId="44" xfId="2" applyFont="1" applyFill="1" applyBorder="1" applyAlignment="1">
      <alignment horizontal="center"/>
    </xf>
    <xf numFmtId="0" fontId="56" fillId="6" borderId="31" xfId="2" applyFont="1" applyFill="1" applyBorder="1" applyAlignment="1">
      <alignment horizontal="justify" wrapText="1"/>
    </xf>
    <xf numFmtId="0" fontId="57" fillId="6" borderId="0" xfId="2" applyFont="1" applyFill="1" applyAlignment="1">
      <alignment horizontal="center"/>
    </xf>
    <xf numFmtId="0" fontId="53" fillId="6" borderId="0" xfId="2" applyFont="1" applyFill="1" applyAlignment="1">
      <alignment horizontal="justify" wrapText="1"/>
    </xf>
    <xf numFmtId="0" fontId="7" fillId="6" borderId="45" xfId="2" applyFill="1" applyBorder="1" applyProtection="1">
      <protection hidden="1"/>
    </xf>
    <xf numFmtId="0" fontId="7" fillId="6" borderId="45" xfId="2" applyFill="1" applyBorder="1" applyAlignment="1" applyProtection="1">
      <alignment vertical="center"/>
      <protection hidden="1"/>
    </xf>
    <xf numFmtId="0" fontId="7" fillId="7" borderId="58" xfId="2" applyFill="1" applyBorder="1" applyAlignment="1" applyProtection="1">
      <alignment horizontal="center"/>
      <protection hidden="1"/>
    </xf>
    <xf numFmtId="3" fontId="51" fillId="6" borderId="19" xfId="2" applyNumberFormat="1" applyFont="1" applyFill="1" applyBorder="1" applyAlignment="1">
      <alignment horizontal="center" wrapText="1"/>
    </xf>
    <xf numFmtId="3" fontId="51" fillId="0" borderId="46" xfId="2" applyNumberFormat="1" applyFont="1" applyBorder="1" applyAlignment="1" applyProtection="1">
      <alignment horizontal="center" wrapText="1"/>
      <protection locked="0"/>
    </xf>
    <xf numFmtId="0" fontId="7" fillId="6" borderId="48" xfId="2" applyFill="1" applyBorder="1" applyProtection="1">
      <protection hidden="1"/>
    </xf>
    <xf numFmtId="0" fontId="7" fillId="6" borderId="48" xfId="2" applyFill="1" applyBorder="1" applyAlignment="1" applyProtection="1">
      <alignment vertical="center"/>
      <protection hidden="1"/>
    </xf>
    <xf numFmtId="0" fontId="7" fillId="7" borderId="8" xfId="2" applyFill="1" applyBorder="1" applyAlignment="1" applyProtection="1">
      <alignment horizontal="center"/>
      <protection hidden="1"/>
    </xf>
    <xf numFmtId="3" fontId="51" fillId="6" borderId="50" xfId="2" applyNumberFormat="1" applyFont="1" applyFill="1" applyBorder="1" applyAlignment="1">
      <alignment horizontal="center" wrapText="1"/>
    </xf>
    <xf numFmtId="0" fontId="7" fillId="9" borderId="48" xfId="2" applyFill="1" applyBorder="1" applyProtection="1">
      <protection hidden="1"/>
    </xf>
    <xf numFmtId="0" fontId="7" fillId="9" borderId="8" xfId="2" applyFill="1" applyBorder="1" applyAlignment="1" applyProtection="1">
      <alignment horizontal="center"/>
      <protection hidden="1"/>
    </xf>
    <xf numFmtId="0" fontId="58" fillId="9" borderId="50" xfId="2" applyFont="1" applyFill="1" applyBorder="1" applyAlignment="1">
      <alignment horizontal="center"/>
    </xf>
    <xf numFmtId="0" fontId="58" fillId="9" borderId="51" xfId="2" applyFont="1" applyFill="1" applyBorder="1" applyAlignment="1">
      <alignment horizontal="center"/>
    </xf>
    <xf numFmtId="0" fontId="43" fillId="6" borderId="48" xfId="2" applyFont="1" applyFill="1" applyBorder="1" applyProtection="1">
      <protection hidden="1"/>
    </xf>
    <xf numFmtId="0" fontId="43" fillId="6" borderId="48" xfId="2" applyFont="1" applyFill="1" applyBorder="1" applyAlignment="1" applyProtection="1">
      <alignment vertical="center"/>
      <protection hidden="1"/>
    </xf>
    <xf numFmtId="0" fontId="43" fillId="7" borderId="8" xfId="2" applyFont="1" applyFill="1" applyBorder="1" applyAlignment="1" applyProtection="1">
      <alignment horizontal="center"/>
      <protection hidden="1"/>
    </xf>
    <xf numFmtId="3" fontId="52" fillId="6" borderId="50" xfId="2" applyNumberFormat="1" applyFont="1" applyFill="1" applyBorder="1" applyAlignment="1">
      <alignment horizontal="center" wrapText="1"/>
    </xf>
    <xf numFmtId="3" fontId="52" fillId="6" borderId="52" xfId="2" applyNumberFormat="1" applyFont="1" applyFill="1" applyBorder="1" applyAlignment="1">
      <alignment horizontal="left" wrapText="1"/>
    </xf>
    <xf numFmtId="0" fontId="43" fillId="9" borderId="48" xfId="2" applyFont="1" applyFill="1" applyBorder="1" applyProtection="1">
      <protection hidden="1"/>
    </xf>
    <xf numFmtId="0" fontId="43" fillId="9" borderId="48" xfId="2" applyFont="1" applyFill="1" applyBorder="1" applyAlignment="1" applyProtection="1">
      <alignment horizontal="center"/>
      <protection hidden="1"/>
    </xf>
    <xf numFmtId="0" fontId="43" fillId="9" borderId="8" xfId="2" applyFont="1" applyFill="1" applyBorder="1" applyAlignment="1" applyProtection="1">
      <alignment horizontal="center"/>
      <protection hidden="1"/>
    </xf>
    <xf numFmtId="0" fontId="58" fillId="9" borderId="50" xfId="2" applyFont="1" applyFill="1" applyBorder="1" applyAlignment="1">
      <alignment horizontal="center" wrapText="1"/>
    </xf>
    <xf numFmtId="0" fontId="58" fillId="9" borderId="51" xfId="2" applyFont="1" applyFill="1" applyBorder="1" applyAlignment="1">
      <alignment horizontal="center" wrapText="1"/>
    </xf>
    <xf numFmtId="0" fontId="58" fillId="9" borderId="52" xfId="2" applyFont="1" applyFill="1" applyBorder="1" applyAlignment="1">
      <alignment horizontal="justify" wrapText="1"/>
    </xf>
    <xf numFmtId="3" fontId="52" fillId="9" borderId="50" xfId="2" applyNumberFormat="1" applyFont="1" applyFill="1" applyBorder="1" applyAlignment="1">
      <alignment horizontal="center"/>
    </xf>
    <xf numFmtId="3" fontId="52" fillId="9" borderId="51" xfId="2" applyNumberFormat="1" applyFont="1" applyFill="1" applyBorder="1" applyAlignment="1">
      <alignment horizontal="center"/>
    </xf>
    <xf numFmtId="3" fontId="51" fillId="7" borderId="51" xfId="2" applyNumberFormat="1" applyFont="1" applyFill="1" applyBorder="1" applyAlignment="1">
      <alignment horizontal="center"/>
    </xf>
    <xf numFmtId="0" fontId="7" fillId="9" borderId="53" xfId="2" applyFill="1" applyBorder="1" applyAlignment="1" applyProtection="1">
      <alignment horizontal="center"/>
      <protection hidden="1"/>
    </xf>
    <xf numFmtId="0" fontId="7" fillId="9" borderId="59" xfId="2" applyFill="1" applyBorder="1" applyAlignment="1" applyProtection="1">
      <alignment horizontal="center"/>
      <protection hidden="1"/>
    </xf>
    <xf numFmtId="0" fontId="53" fillId="9" borderId="54" xfId="2" applyFont="1" applyFill="1" applyBorder="1" applyAlignment="1">
      <alignment horizontal="center"/>
    </xf>
    <xf numFmtId="0" fontId="53" fillId="9" borderId="55" xfId="2" applyFont="1" applyFill="1" applyBorder="1" applyAlignment="1">
      <alignment horizontal="center"/>
    </xf>
    <xf numFmtId="0" fontId="53" fillId="9" borderId="56" xfId="2" applyFont="1" applyFill="1" applyBorder="1" applyAlignment="1">
      <alignment horizontal="justify" wrapText="1"/>
    </xf>
    <xf numFmtId="0" fontId="40" fillId="0" borderId="0" xfId="2" applyFont="1"/>
    <xf numFmtId="0" fontId="40" fillId="6" borderId="0" xfId="2" applyFont="1" applyFill="1"/>
    <xf numFmtId="0" fontId="40" fillId="6" borderId="1" xfId="2" applyFont="1" applyFill="1" applyBorder="1" applyProtection="1">
      <protection hidden="1"/>
    </xf>
    <xf numFmtId="0" fontId="31" fillId="7" borderId="57" xfId="2" applyFont="1" applyFill="1" applyBorder="1" applyAlignment="1" applyProtection="1">
      <alignment horizontal="center" vertical="center"/>
      <protection hidden="1"/>
    </xf>
    <xf numFmtId="0" fontId="59" fillId="6" borderId="29" xfId="2" applyFont="1" applyFill="1" applyBorder="1" applyAlignment="1">
      <alignment horizontal="center"/>
    </xf>
    <xf numFmtId="0" fontId="59" fillId="6" borderId="44" xfId="2" applyFont="1" applyFill="1" applyBorder="1" applyAlignment="1">
      <alignment horizontal="center"/>
    </xf>
    <xf numFmtId="3" fontId="51" fillId="6" borderId="0" xfId="2" applyNumberFormat="1" applyFont="1" applyFill="1" applyAlignment="1">
      <alignment horizontal="center"/>
    </xf>
    <xf numFmtId="0" fontId="56" fillId="6" borderId="0" xfId="2" applyFont="1" applyFill="1" applyAlignment="1">
      <alignment wrapText="1"/>
    </xf>
    <xf numFmtId="0" fontId="42" fillId="6" borderId="18" xfId="2" applyFont="1" applyFill="1" applyBorder="1" applyAlignment="1" applyProtection="1">
      <alignment horizontal="center" vertical="center"/>
      <protection hidden="1"/>
    </xf>
    <xf numFmtId="0" fontId="42" fillId="6" borderId="29" xfId="2" applyFont="1" applyFill="1" applyBorder="1" applyAlignment="1" applyProtection="1">
      <alignment horizontal="center" vertical="center"/>
      <protection hidden="1"/>
    </xf>
    <xf numFmtId="0" fontId="42" fillId="6" borderId="57" xfId="2" applyFont="1" applyFill="1" applyBorder="1" applyAlignment="1" applyProtection="1">
      <alignment horizontal="center" vertical="center"/>
      <protection hidden="1"/>
    </xf>
    <xf numFmtId="0" fontId="42" fillId="6" borderId="29" xfId="2" applyFont="1" applyFill="1" applyBorder="1" applyAlignment="1">
      <alignment horizontal="center" vertical="center"/>
    </xf>
    <xf numFmtId="0" fontId="42" fillId="6" borderId="44" xfId="2" applyFont="1" applyFill="1" applyBorder="1" applyAlignment="1">
      <alignment horizontal="center" vertical="center"/>
    </xf>
    <xf numFmtId="0" fontId="60" fillId="6" borderId="30" xfId="2" applyFont="1" applyFill="1" applyBorder="1" applyAlignment="1" applyProtection="1">
      <alignment horizontal="left" vertical="center" wrapText="1"/>
      <protection locked="0"/>
    </xf>
    <xf numFmtId="0" fontId="61" fillId="0" borderId="0" xfId="2" applyFont="1"/>
    <xf numFmtId="0" fontId="61" fillId="0" borderId="2" xfId="2" applyFont="1" applyBorder="1"/>
    <xf numFmtId="0" fontId="62" fillId="5" borderId="2" xfId="2" applyFont="1" applyFill="1" applyBorder="1"/>
    <xf numFmtId="49" fontId="61" fillId="0" borderId="2" xfId="2" applyNumberFormat="1" applyFont="1" applyBorder="1"/>
    <xf numFmtId="0" fontId="63" fillId="0" borderId="2" xfId="2" applyFont="1" applyBorder="1" applyAlignment="1">
      <alignment horizontal="right"/>
    </xf>
    <xf numFmtId="0" fontId="64" fillId="0" borderId="0" xfId="2" applyFont="1"/>
    <xf numFmtId="0" fontId="67" fillId="5" borderId="2" xfId="6" applyFont="1" applyFill="1" applyBorder="1" applyAlignment="1">
      <alignment horizontal="center" vertical="center" wrapText="1"/>
    </xf>
    <xf numFmtId="0" fontId="65" fillId="10" borderId="2" xfId="2" applyFont="1" applyFill="1" applyBorder="1" applyAlignment="1">
      <alignment horizontal="center" vertical="center"/>
    </xf>
    <xf numFmtId="0" fontId="62" fillId="0" borderId="0" xfId="2" applyFont="1"/>
    <xf numFmtId="0" fontId="62" fillId="0" borderId="35" xfId="2" applyFont="1" applyBorder="1"/>
    <xf numFmtId="0" fontId="62" fillId="5" borderId="39" xfId="2" applyFont="1" applyFill="1" applyBorder="1"/>
    <xf numFmtId="0" fontId="62" fillId="5" borderId="35" xfId="2" applyFont="1" applyFill="1" applyBorder="1"/>
    <xf numFmtId="0" fontId="71" fillId="5" borderId="35" xfId="2" applyFont="1" applyFill="1" applyBorder="1" applyAlignment="1">
      <alignment horizontal="left" vertical="center"/>
    </xf>
    <xf numFmtId="0" fontId="72" fillId="5" borderId="35" xfId="2" applyFont="1" applyFill="1" applyBorder="1" applyAlignment="1">
      <alignment horizontal="left" vertical="center"/>
    </xf>
    <xf numFmtId="0" fontId="72" fillId="5" borderId="13" xfId="2" applyFont="1" applyFill="1" applyBorder="1" applyAlignment="1">
      <alignment horizontal="left" vertical="center"/>
    </xf>
    <xf numFmtId="0" fontId="71" fillId="5" borderId="2" xfId="2" applyFont="1" applyFill="1" applyBorder="1" applyAlignment="1">
      <alignment horizontal="left" vertical="center"/>
    </xf>
    <xf numFmtId="0" fontId="72" fillId="5" borderId="2" xfId="2" applyFont="1" applyFill="1" applyBorder="1" applyAlignment="1">
      <alignment horizontal="left" vertical="center"/>
    </xf>
    <xf numFmtId="0" fontId="62" fillId="5" borderId="9" xfId="2" applyFont="1" applyFill="1" applyBorder="1"/>
    <xf numFmtId="49" fontId="62" fillId="5" borderId="2" xfId="2" applyNumberFormat="1" applyFont="1" applyFill="1" applyBorder="1"/>
    <xf numFmtId="0" fontId="62" fillId="0" borderId="2" xfId="2" applyFont="1" applyBorder="1"/>
    <xf numFmtId="0" fontId="72" fillId="5" borderId="23" xfId="2" applyFont="1" applyFill="1" applyBorder="1" applyAlignment="1">
      <alignment horizontal="left" vertical="center"/>
    </xf>
    <xf numFmtId="0" fontId="71" fillId="5" borderId="27" xfId="2" applyFont="1" applyFill="1" applyBorder="1" applyAlignment="1">
      <alignment horizontal="left" vertical="center"/>
    </xf>
    <xf numFmtId="0" fontId="71" fillId="5" borderId="9" xfId="2" applyFont="1" applyFill="1" applyBorder="1" applyAlignment="1">
      <alignment horizontal="left" vertical="center"/>
    </xf>
    <xf numFmtId="0" fontId="71" fillId="5" borderId="23" xfId="2" applyFont="1" applyFill="1" applyBorder="1" applyAlignment="1">
      <alignment horizontal="left" vertical="center"/>
    </xf>
    <xf numFmtId="0" fontId="72" fillId="5" borderId="2" xfId="2" applyFont="1" applyFill="1" applyBorder="1" applyAlignment="1">
      <alignment horizontal="left" vertical="center" wrapText="1"/>
    </xf>
    <xf numFmtId="0" fontId="73" fillId="0" borderId="0" xfId="2" applyFont="1"/>
    <xf numFmtId="0" fontId="67" fillId="12" borderId="9" xfId="6" applyFont="1" applyFill="1" applyBorder="1" applyAlignment="1">
      <alignment horizontal="center" vertical="center" wrapText="1"/>
    </xf>
    <xf numFmtId="0" fontId="73" fillId="12" borderId="2" xfId="6" applyFont="1" applyFill="1" applyBorder="1" applyAlignment="1">
      <alignment horizontal="center" vertical="center" wrapText="1"/>
    </xf>
    <xf numFmtId="0" fontId="67" fillId="11" borderId="9" xfId="6" applyFont="1" applyFill="1" applyBorder="1" applyAlignment="1">
      <alignment horizontal="center" vertical="center" wrapText="1"/>
    </xf>
    <xf numFmtId="0" fontId="67" fillId="11" borderId="2" xfId="6" applyFont="1" applyFill="1" applyBorder="1" applyAlignment="1">
      <alignment horizontal="center" vertical="center" wrapText="1"/>
    </xf>
    <xf numFmtId="49" fontId="67" fillId="11" borderId="2" xfId="6" applyNumberFormat="1" applyFont="1" applyFill="1" applyBorder="1" applyAlignment="1">
      <alignment horizontal="center" vertical="center" wrapText="1"/>
    </xf>
    <xf numFmtId="0" fontId="67" fillId="11" borderId="2" xfId="2" applyFont="1" applyFill="1" applyBorder="1" applyAlignment="1">
      <alignment horizontal="center" vertical="center" wrapText="1"/>
    </xf>
    <xf numFmtId="0" fontId="65" fillId="10" borderId="27" xfId="2" applyFont="1" applyFill="1" applyBorder="1" applyAlignment="1">
      <alignment horizontal="center" vertical="center"/>
    </xf>
    <xf numFmtId="0" fontId="65" fillId="10" borderId="9" xfId="2" applyFont="1" applyFill="1" applyBorder="1" applyAlignment="1">
      <alignment horizontal="center" vertical="center"/>
    </xf>
    <xf numFmtId="0" fontId="65" fillId="10" borderId="23" xfId="2" applyFont="1" applyFill="1" applyBorder="1" applyAlignment="1">
      <alignment horizontal="center" vertical="center"/>
    </xf>
    <xf numFmtId="0" fontId="67" fillId="5" borderId="10" xfId="2" applyFont="1" applyFill="1" applyBorder="1" applyAlignment="1">
      <alignment horizontal="center" vertical="center"/>
    </xf>
    <xf numFmtId="0" fontId="67" fillId="5" borderId="11" xfId="2" applyFont="1" applyFill="1" applyBorder="1" applyAlignment="1">
      <alignment horizontal="center" vertical="center"/>
    </xf>
    <xf numFmtId="0" fontId="67" fillId="5" borderId="2" xfId="2" applyFont="1" applyFill="1" applyBorder="1" applyAlignment="1">
      <alignment horizontal="center" vertical="center"/>
    </xf>
    <xf numFmtId="0" fontId="7" fillId="0" borderId="2" xfId="2" applyBorder="1"/>
    <xf numFmtId="0" fontId="72" fillId="5" borderId="2" xfId="2" applyFont="1" applyFill="1" applyBorder="1"/>
    <xf numFmtId="0" fontId="62" fillId="5" borderId="2" xfId="2" applyFont="1" applyFill="1" applyBorder="1" applyAlignment="1">
      <alignment horizontal="center" vertical="center"/>
    </xf>
    <xf numFmtId="0" fontId="74" fillId="0" borderId="2" xfId="2" applyFont="1" applyBorder="1" applyAlignment="1">
      <alignment vertical="center"/>
    </xf>
    <xf numFmtId="14" fontId="74" fillId="0" borderId="2" xfId="2" applyNumberFormat="1" applyFont="1" applyBorder="1" applyAlignment="1">
      <alignment vertical="center"/>
    </xf>
    <xf numFmtId="0" fontId="74" fillId="0" borderId="2" xfId="2" applyFont="1" applyBorder="1" applyAlignment="1">
      <alignment horizontal="center" vertical="center"/>
    </xf>
    <xf numFmtId="0" fontId="74" fillId="5" borderId="2" xfId="2" applyFont="1" applyFill="1" applyBorder="1" applyAlignment="1">
      <alignment horizontal="center" vertical="center" wrapText="1"/>
    </xf>
    <xf numFmtId="0" fontId="76" fillId="8" borderId="26" xfId="2" applyFont="1" applyFill="1" applyBorder="1" applyAlignment="1">
      <alignment horizontal="center" vertical="center" wrapText="1"/>
    </xf>
    <xf numFmtId="0" fontId="7" fillId="6" borderId="0" xfId="2" applyFill="1" applyAlignment="1" applyProtection="1">
      <alignment horizontal="center" wrapText="1"/>
      <protection locked="0"/>
    </xf>
    <xf numFmtId="0" fontId="7" fillId="6" borderId="0" xfId="2" applyFill="1" applyAlignment="1" applyProtection="1">
      <alignment horizontal="center"/>
      <protection locked="0"/>
    </xf>
    <xf numFmtId="0" fontId="7" fillId="6" borderId="63" xfId="2" applyFill="1" applyBorder="1" applyAlignment="1">
      <alignment horizontal="center"/>
    </xf>
    <xf numFmtId="0" fontId="7" fillId="8" borderId="34" xfId="2" applyFill="1" applyBorder="1" applyAlignment="1" applyProtection="1">
      <alignment horizontal="center" vertical="center"/>
      <protection locked="0"/>
    </xf>
    <xf numFmtId="0" fontId="7" fillId="8" borderId="13" xfId="2" applyFill="1" applyBorder="1" applyAlignment="1" applyProtection="1">
      <alignment horizontal="center"/>
      <protection locked="0"/>
    </xf>
    <xf numFmtId="49" fontId="62" fillId="5" borderId="2" xfId="2" applyNumberFormat="1" applyFont="1" applyFill="1" applyBorder="1" applyAlignment="1">
      <alignment horizontal="center" vertical="center"/>
    </xf>
    <xf numFmtId="0" fontId="7" fillId="6" borderId="36" xfId="2" applyFill="1" applyBorder="1" applyAlignment="1" applyProtection="1">
      <alignment horizontal="center" wrapText="1"/>
      <protection locked="0"/>
    </xf>
    <xf numFmtId="0" fontId="7" fillId="6" borderId="15" xfId="2" applyFill="1" applyBorder="1" applyAlignment="1" applyProtection="1">
      <alignment horizontal="center" wrapText="1"/>
      <protection locked="0"/>
    </xf>
    <xf numFmtId="0" fontId="7" fillId="6" borderId="36" xfId="2" applyFill="1" applyBorder="1" applyAlignment="1" applyProtection="1">
      <alignment horizontal="center" vertical="center"/>
      <protection locked="0"/>
    </xf>
    <xf numFmtId="0" fontId="7" fillId="6" borderId="15" xfId="2" applyFill="1" applyBorder="1" applyAlignment="1" applyProtection="1">
      <alignment horizontal="center" vertical="center"/>
      <protection locked="0"/>
    </xf>
    <xf numFmtId="0" fontId="71" fillId="5" borderId="39" xfId="2" applyFont="1" applyFill="1" applyBorder="1" applyAlignment="1">
      <alignment horizontal="left" vertical="center"/>
    </xf>
    <xf numFmtId="0" fontId="67" fillId="11" borderId="23" xfId="2" applyFont="1" applyFill="1" applyBorder="1" applyAlignment="1">
      <alignment vertical="center" wrapText="1"/>
    </xf>
    <xf numFmtId="0" fontId="67" fillId="11" borderId="23" xfId="2" applyFont="1" applyFill="1" applyBorder="1" applyAlignment="1">
      <alignment horizontal="center" vertical="center" wrapText="1"/>
    </xf>
    <xf numFmtId="0" fontId="67" fillId="5" borderId="2" xfId="2" applyFont="1" applyFill="1" applyBorder="1" applyAlignment="1">
      <alignment vertical="center" wrapText="1"/>
    </xf>
    <xf numFmtId="0" fontId="67" fillId="5" borderId="23" xfId="2" applyFont="1" applyFill="1" applyBorder="1" applyAlignment="1">
      <alignment horizontal="center" vertical="center"/>
    </xf>
    <xf numFmtId="0" fontId="73" fillId="5" borderId="27" xfId="2" applyFont="1" applyFill="1" applyBorder="1" applyAlignment="1">
      <alignment horizontal="center" vertical="center"/>
    </xf>
    <xf numFmtId="0" fontId="67" fillId="11" borderId="23" xfId="6" applyFont="1" applyFill="1" applyBorder="1" applyAlignment="1">
      <alignment horizontal="center" vertical="center" wrapText="1"/>
    </xf>
    <xf numFmtId="0" fontId="67" fillId="5" borderId="27" xfId="2" applyFont="1" applyFill="1" applyBorder="1" applyAlignment="1">
      <alignment vertical="center" wrapText="1"/>
    </xf>
    <xf numFmtId="0" fontId="72" fillId="5" borderId="27" xfId="2" applyFont="1" applyFill="1" applyBorder="1" applyAlignment="1">
      <alignment horizontal="left" vertical="center"/>
    </xf>
    <xf numFmtId="0" fontId="72" fillId="5" borderId="12" xfId="2" applyFont="1" applyFill="1" applyBorder="1" applyAlignment="1">
      <alignment horizontal="left" vertical="center"/>
    </xf>
    <xf numFmtId="0" fontId="63" fillId="0" borderId="23" xfId="2" applyFont="1" applyBorder="1" applyAlignment="1">
      <alignment horizontal="right"/>
    </xf>
    <xf numFmtId="0" fontId="62" fillId="0" borderId="23" xfId="2" applyFont="1" applyBorder="1"/>
    <xf numFmtId="0" fontId="62" fillId="0" borderId="13" xfId="2" applyFont="1" applyBorder="1"/>
    <xf numFmtId="49" fontId="62" fillId="5" borderId="35" xfId="2" applyNumberFormat="1" applyFont="1" applyFill="1" applyBorder="1"/>
    <xf numFmtId="0" fontId="67" fillId="12" borderId="2" xfId="6" applyFont="1" applyFill="1" applyBorder="1" applyAlignment="1">
      <alignment horizontal="center" vertical="center" wrapText="1"/>
    </xf>
    <xf numFmtId="0" fontId="67" fillId="12" borderId="23" xfId="2" applyFont="1" applyFill="1" applyBorder="1" applyAlignment="1">
      <alignment vertical="center" wrapText="1"/>
    </xf>
    <xf numFmtId="9" fontId="71" fillId="5" borderId="9" xfId="7" applyFont="1" applyFill="1" applyBorder="1" applyAlignment="1">
      <alignment horizontal="left" vertical="center"/>
    </xf>
    <xf numFmtId="9" fontId="62" fillId="5" borderId="9" xfId="7" applyFont="1" applyFill="1" applyBorder="1"/>
    <xf numFmtId="9" fontId="62" fillId="5" borderId="39" xfId="7" applyFont="1" applyFill="1" applyBorder="1"/>
    <xf numFmtId="0" fontId="71" fillId="7" borderId="28" xfId="2" applyFont="1" applyFill="1" applyBorder="1" applyAlignment="1">
      <alignment horizontal="left" vertical="center"/>
    </xf>
    <xf numFmtId="0" fontId="71" fillId="7" borderId="24" xfId="2" applyFont="1" applyFill="1" applyBorder="1" applyAlignment="1">
      <alignment horizontal="left" vertical="center"/>
    </xf>
    <xf numFmtId="0" fontId="77" fillId="7" borderId="1" xfId="2" applyFont="1" applyFill="1" applyBorder="1"/>
    <xf numFmtId="0" fontId="62" fillId="7" borderId="1" xfId="2" applyFont="1" applyFill="1" applyBorder="1"/>
    <xf numFmtId="0" fontId="71" fillId="7" borderId="22" xfId="2" applyFont="1" applyFill="1" applyBorder="1" applyAlignment="1">
      <alignment horizontal="left" vertical="center"/>
    </xf>
    <xf numFmtId="1" fontId="67" fillId="11" borderId="21" xfId="6" applyNumberFormat="1" applyFont="1" applyFill="1" applyBorder="1" applyAlignment="1">
      <alignment horizontal="center" vertical="center" wrapText="1"/>
    </xf>
    <xf numFmtId="1" fontId="67" fillId="11" borderId="19" xfId="6" applyNumberFormat="1" applyFont="1" applyFill="1" applyBorder="1" applyAlignment="1">
      <alignment horizontal="center" vertical="center" wrapText="1"/>
    </xf>
    <xf numFmtId="0" fontId="65" fillId="10" borderId="1" xfId="2" applyFont="1" applyFill="1" applyBorder="1" applyAlignment="1">
      <alignment horizontal="center" vertical="center"/>
    </xf>
    <xf numFmtId="0" fontId="65" fillId="10" borderId="29" xfId="2" applyFont="1" applyFill="1" applyBorder="1" applyAlignment="1">
      <alignment horizontal="center" vertical="center"/>
    </xf>
    <xf numFmtId="0" fontId="65" fillId="10" borderId="31" xfId="2" applyFont="1" applyFill="1" applyBorder="1" applyAlignment="1">
      <alignment horizontal="center" vertical="center"/>
    </xf>
    <xf numFmtId="0" fontId="67" fillId="11" borderId="31" xfId="6" applyFont="1" applyFill="1" applyBorder="1" applyAlignment="1">
      <alignment horizontal="center" vertical="center" wrapText="1"/>
    </xf>
    <xf numFmtId="0" fontId="67" fillId="11" borderId="29" xfId="6" applyFont="1" applyFill="1" applyBorder="1" applyAlignment="1">
      <alignment horizontal="center" vertical="center" wrapText="1"/>
    </xf>
    <xf numFmtId="0" fontId="62" fillId="7" borderId="27" xfId="2" applyFont="1" applyFill="1" applyBorder="1"/>
    <xf numFmtId="0" fontId="62" fillId="7" borderId="12" xfId="2" applyFont="1" applyFill="1" applyBorder="1"/>
    <xf numFmtId="0" fontId="65" fillId="10" borderId="53" xfId="2" applyFont="1" applyFill="1" applyBorder="1" applyAlignment="1">
      <alignment horizontal="center" vertical="center"/>
    </xf>
    <xf numFmtId="1" fontId="67" fillId="12" borderId="18" xfId="6" applyNumberFormat="1" applyFont="1" applyFill="1" applyBorder="1" applyAlignment="1">
      <alignment horizontal="center" vertical="center" wrapText="1"/>
    </xf>
    <xf numFmtId="0" fontId="65" fillId="10" borderId="26" xfId="2" applyFont="1" applyFill="1" applyBorder="1" applyAlignment="1">
      <alignment horizontal="center" vertical="center"/>
    </xf>
    <xf numFmtId="0" fontId="67" fillId="12" borderId="1" xfId="6" applyFont="1" applyFill="1" applyBorder="1" applyAlignment="1">
      <alignment horizontal="center" vertical="center" wrapText="1"/>
    </xf>
    <xf numFmtId="0" fontId="62" fillId="7" borderId="27" xfId="2" applyFont="1" applyFill="1" applyBorder="1" applyAlignment="1">
      <alignment horizontal="center" vertical="center"/>
    </xf>
    <xf numFmtId="0" fontId="67" fillId="11" borderId="27" xfId="6" applyFont="1" applyFill="1" applyBorder="1" applyAlignment="1">
      <alignment horizontal="center" vertical="center" wrapText="1"/>
    </xf>
    <xf numFmtId="0" fontId="62" fillId="0" borderId="9" xfId="2" applyFont="1" applyBorder="1" applyAlignment="1">
      <alignment horizontal="center" vertical="center"/>
    </xf>
    <xf numFmtId="0" fontId="71" fillId="5" borderId="9" xfId="2" applyFont="1" applyFill="1" applyBorder="1" applyAlignment="1">
      <alignment horizontal="center" vertical="center"/>
    </xf>
    <xf numFmtId="0" fontId="62" fillId="0" borderId="39" xfId="2" applyFont="1" applyBorder="1" applyAlignment="1">
      <alignment horizontal="center" vertical="center"/>
    </xf>
    <xf numFmtId="0" fontId="71" fillId="5" borderId="39" xfId="2" applyFont="1" applyFill="1" applyBorder="1" applyAlignment="1">
      <alignment horizontal="center" vertical="center"/>
    </xf>
    <xf numFmtId="9" fontId="71" fillId="5" borderId="9" xfId="7" applyFont="1" applyFill="1" applyBorder="1" applyAlignment="1">
      <alignment horizontal="center" vertical="center"/>
    </xf>
    <xf numFmtId="0" fontId="62" fillId="5" borderId="9" xfId="2" applyFont="1" applyFill="1" applyBorder="1" applyAlignment="1">
      <alignment horizontal="center"/>
    </xf>
    <xf numFmtId="9" fontId="62" fillId="5" borderId="9" xfId="7" applyFont="1" applyFill="1" applyBorder="1" applyAlignment="1">
      <alignment horizontal="center"/>
    </xf>
    <xf numFmtId="0" fontId="62" fillId="5" borderId="39" xfId="2" applyFont="1" applyFill="1" applyBorder="1" applyAlignment="1">
      <alignment horizontal="center"/>
    </xf>
    <xf numFmtId="9" fontId="62" fillId="5" borderId="39" xfId="7" applyFont="1" applyFill="1" applyBorder="1" applyAlignment="1">
      <alignment horizontal="center"/>
    </xf>
    <xf numFmtId="0" fontId="71" fillId="7" borderId="34" xfId="2" applyFont="1" applyFill="1" applyBorder="1" applyAlignment="1">
      <alignment horizontal="right" vertical="center"/>
    </xf>
    <xf numFmtId="0" fontId="71" fillId="5" borderId="2" xfId="2" applyFont="1" applyFill="1" applyBorder="1" applyAlignment="1">
      <alignment horizontal="center" vertical="center"/>
    </xf>
    <xf numFmtId="9" fontId="71" fillId="5" borderId="10" xfId="7" applyFont="1" applyFill="1" applyBorder="1" applyAlignment="1">
      <alignment horizontal="center" vertical="center"/>
    </xf>
    <xf numFmtId="0" fontId="71" fillId="7" borderId="64" xfId="2" applyFont="1" applyFill="1" applyBorder="1" applyAlignment="1">
      <alignment horizontal="right" vertical="center"/>
    </xf>
    <xf numFmtId="0" fontId="62" fillId="7" borderId="1" xfId="2" applyFont="1" applyFill="1" applyBorder="1" applyAlignment="1">
      <alignment horizontal="right"/>
    </xf>
    <xf numFmtId="0" fontId="62" fillId="7" borderId="18" xfId="2" applyFont="1" applyFill="1" applyBorder="1" applyAlignment="1">
      <alignment horizontal="right"/>
    </xf>
    <xf numFmtId="0" fontId="6" fillId="6" borderId="14" xfId="2" applyFont="1" applyFill="1" applyBorder="1"/>
    <xf numFmtId="0" fontId="6" fillId="6" borderId="32" xfId="2" applyFont="1" applyFill="1" applyBorder="1"/>
    <xf numFmtId="0" fontId="6" fillId="6" borderId="17" xfId="2" applyFont="1" applyFill="1" applyBorder="1"/>
    <xf numFmtId="0" fontId="7" fillId="7" borderId="24" xfId="2" applyFill="1" applyBorder="1" applyAlignment="1" applyProtection="1">
      <alignment horizontal="center" vertical="center"/>
      <protection locked="0"/>
    </xf>
    <xf numFmtId="0" fontId="79" fillId="0" borderId="2" xfId="2" applyFont="1" applyBorder="1"/>
    <xf numFmtId="0" fontId="43" fillId="0" borderId="2" xfId="2" applyFont="1" applyBorder="1"/>
    <xf numFmtId="0" fontId="43" fillId="0" borderId="0" xfId="2" applyFont="1"/>
    <xf numFmtId="0" fontId="44" fillId="0" borderId="0" xfId="2" applyFont="1"/>
    <xf numFmtId="0" fontId="77" fillId="5" borderId="2" xfId="2" applyFont="1" applyFill="1" applyBorder="1"/>
    <xf numFmtId="0" fontId="67" fillId="5" borderId="42" xfId="6" applyFont="1" applyFill="1" applyBorder="1" applyAlignment="1">
      <alignment horizontal="center" vertical="center" wrapText="1"/>
    </xf>
    <xf numFmtId="0" fontId="65" fillId="5" borderId="42" xfId="2" applyFont="1" applyFill="1" applyBorder="1" applyAlignment="1">
      <alignment horizontal="center" vertical="center" wrapText="1"/>
    </xf>
    <xf numFmtId="0" fontId="78" fillId="5" borderId="42" xfId="2" applyFont="1" applyFill="1" applyBorder="1" applyAlignment="1">
      <alignment horizontal="center" vertical="center" wrapText="1"/>
    </xf>
    <xf numFmtId="0" fontId="68" fillId="11" borderId="30" xfId="2" applyFont="1" applyFill="1" applyBorder="1" applyAlignment="1">
      <alignment horizontal="center" vertical="center" wrapText="1"/>
    </xf>
    <xf numFmtId="0" fontId="68" fillId="11" borderId="44" xfId="2" applyFont="1" applyFill="1" applyBorder="1" applyAlignment="1">
      <alignment horizontal="center" vertical="center"/>
    </xf>
    <xf numFmtId="0" fontId="68" fillId="10" borderId="44" xfId="2" applyFont="1" applyFill="1" applyBorder="1" applyAlignment="1">
      <alignment horizontal="center" vertical="center"/>
    </xf>
    <xf numFmtId="0" fontId="68" fillId="10" borderId="29" xfId="2" applyFont="1" applyFill="1" applyBorder="1" applyAlignment="1">
      <alignment horizontal="center" vertical="center"/>
    </xf>
    <xf numFmtId="0" fontId="68" fillId="11" borderId="57" xfId="2" applyFont="1" applyFill="1" applyBorder="1" applyAlignment="1">
      <alignment horizontal="center" vertical="center"/>
    </xf>
    <xf numFmtId="0" fontId="68" fillId="11" borderId="29" xfId="2" applyFont="1" applyFill="1" applyBorder="1" applyAlignment="1">
      <alignment horizontal="center" vertical="center"/>
    </xf>
    <xf numFmtId="0" fontId="68" fillId="10" borderId="30" xfId="2" applyFont="1" applyFill="1" applyBorder="1" applyAlignment="1">
      <alignment horizontal="center" vertical="center"/>
    </xf>
    <xf numFmtId="0" fontId="68" fillId="11" borderId="30" xfId="2" applyFont="1" applyFill="1" applyBorder="1" applyAlignment="1">
      <alignment horizontal="center" vertical="center"/>
    </xf>
    <xf numFmtId="49" fontId="43" fillId="0" borderId="42" xfId="2" applyNumberFormat="1" applyFont="1" applyBorder="1"/>
    <xf numFmtId="0" fontId="77" fillId="5" borderId="42" xfId="2" applyFont="1" applyFill="1" applyBorder="1"/>
    <xf numFmtId="0" fontId="79" fillId="0" borderId="42" xfId="2" applyFont="1" applyBorder="1"/>
    <xf numFmtId="0" fontId="71" fillId="5" borderId="42" xfId="2" applyFont="1" applyFill="1" applyBorder="1" applyAlignment="1">
      <alignment horizontal="left" vertical="center" wrapText="1"/>
    </xf>
    <xf numFmtId="0" fontId="71" fillId="5" borderId="42" xfId="2" applyFont="1" applyFill="1" applyBorder="1" applyAlignment="1">
      <alignment horizontal="left" vertical="center"/>
    </xf>
    <xf numFmtId="0" fontId="43" fillId="0" borderId="42" xfId="2" applyFont="1" applyBorder="1"/>
    <xf numFmtId="0" fontId="69" fillId="10" borderId="16" xfId="2" applyFont="1" applyFill="1" applyBorder="1" applyAlignment="1">
      <alignment horizontal="center" vertical="center" wrapText="1"/>
    </xf>
    <xf numFmtId="0" fontId="69" fillId="10" borderId="36" xfId="2" applyFont="1" applyFill="1" applyBorder="1" applyAlignment="1">
      <alignment horizontal="center" vertical="center" wrapText="1"/>
    </xf>
    <xf numFmtId="0" fontId="69" fillId="10" borderId="15" xfId="2" applyFont="1" applyFill="1" applyBorder="1" applyAlignment="1">
      <alignment horizontal="center" vertical="center" wrapText="1"/>
    </xf>
    <xf numFmtId="0" fontId="65" fillId="5" borderId="13" xfId="2" applyFont="1" applyFill="1" applyBorder="1" applyAlignment="1">
      <alignment horizontal="center" vertical="center" wrapText="1"/>
    </xf>
    <xf numFmtId="49" fontId="67" fillId="5" borderId="35" xfId="6" applyNumberFormat="1" applyFont="1" applyFill="1" applyBorder="1" applyAlignment="1">
      <alignment horizontal="center" vertical="center" wrapText="1"/>
    </xf>
    <xf numFmtId="0" fontId="67" fillId="5" borderId="35" xfId="6" applyFont="1" applyFill="1" applyBorder="1" applyAlignment="1">
      <alignment horizontal="center" vertical="center" wrapText="1"/>
    </xf>
    <xf numFmtId="0" fontId="65" fillId="5" borderId="12" xfId="2" applyFont="1" applyFill="1" applyBorder="1" applyAlignment="1">
      <alignment horizontal="center" vertical="center" wrapText="1"/>
    </xf>
    <xf numFmtId="0" fontId="64" fillId="0" borderId="66" xfId="2" applyFont="1" applyBorder="1" applyAlignment="1">
      <alignment vertical="center"/>
    </xf>
    <xf numFmtId="0" fontId="64" fillId="0" borderId="3" xfId="2" applyFont="1" applyBorder="1" applyAlignment="1">
      <alignment vertical="center"/>
    </xf>
    <xf numFmtId="0" fontId="67" fillId="5" borderId="40" xfId="6" applyFont="1" applyFill="1" applyBorder="1" applyAlignment="1">
      <alignment horizontal="center" vertical="center" wrapText="1"/>
    </xf>
    <xf numFmtId="0" fontId="69" fillId="10" borderId="15" xfId="2" applyFont="1" applyFill="1" applyBorder="1" applyAlignment="1">
      <alignment horizontal="center" vertical="center"/>
    </xf>
    <xf numFmtId="49" fontId="67" fillId="5" borderId="12" xfId="6" applyNumberFormat="1" applyFont="1" applyFill="1" applyBorder="1" applyAlignment="1">
      <alignment horizontal="center" vertical="center" wrapText="1"/>
    </xf>
    <xf numFmtId="0" fontId="69" fillId="10" borderId="61" xfId="2" applyFont="1" applyFill="1" applyBorder="1" applyAlignment="1">
      <alignment horizontal="center" vertical="center" wrapText="1"/>
    </xf>
    <xf numFmtId="0" fontId="65" fillId="10" borderId="16" xfId="2" applyFont="1" applyFill="1" applyBorder="1" applyAlignment="1">
      <alignment horizontal="center" vertical="center"/>
    </xf>
    <xf numFmtId="0" fontId="67" fillId="5" borderId="13" xfId="6" applyFont="1" applyFill="1" applyBorder="1" applyAlignment="1">
      <alignment horizontal="center" vertical="center" wrapText="1"/>
    </xf>
    <xf numFmtId="0" fontId="5" fillId="6" borderId="17" xfId="2" applyFont="1" applyFill="1" applyBorder="1"/>
    <xf numFmtId="0" fontId="5" fillId="8" borderId="43" xfId="2" applyFont="1" applyFill="1" applyBorder="1"/>
    <xf numFmtId="0" fontId="5" fillId="6" borderId="32" xfId="2" applyFont="1" applyFill="1" applyBorder="1"/>
    <xf numFmtId="0" fontId="7" fillId="6" borderId="38" xfId="2" applyFill="1" applyBorder="1"/>
    <xf numFmtId="0" fontId="45" fillId="6" borderId="67" xfId="2" applyFont="1" applyFill="1" applyBorder="1"/>
    <xf numFmtId="0" fontId="7" fillId="6" borderId="67" xfId="2" applyFill="1" applyBorder="1"/>
    <xf numFmtId="0" fontId="45" fillId="6" borderId="37" xfId="2" applyFont="1" applyFill="1" applyBorder="1"/>
    <xf numFmtId="171" fontId="43" fillId="7" borderId="28" xfId="2" applyNumberFormat="1" applyFont="1" applyFill="1" applyBorder="1"/>
    <xf numFmtId="169" fontId="46" fillId="7" borderId="24" xfId="4" applyNumberFormat="1" applyFont="1" applyFill="1" applyBorder="1"/>
    <xf numFmtId="171" fontId="43" fillId="7" borderId="24" xfId="2" applyNumberFormat="1" applyFont="1" applyFill="1" applyBorder="1"/>
    <xf numFmtId="169" fontId="46" fillId="7" borderId="22" xfId="4" applyNumberFormat="1" applyFont="1" applyFill="1" applyBorder="1"/>
    <xf numFmtId="171" fontId="43" fillId="7" borderId="34" xfId="2" applyNumberFormat="1" applyFont="1" applyFill="1" applyBorder="1"/>
    <xf numFmtId="2" fontId="43" fillId="7" borderId="23" xfId="4" applyNumberFormat="1" applyFont="1" applyFill="1" applyBorder="1" applyProtection="1">
      <protection locked="0"/>
    </xf>
    <xf numFmtId="2" fontId="46" fillId="7" borderId="23" xfId="4" applyNumberFormat="1" applyFont="1" applyFill="1" applyBorder="1" applyProtection="1">
      <protection locked="0"/>
    </xf>
    <xf numFmtId="0" fontId="71" fillId="5" borderId="32" xfId="2" applyFont="1" applyFill="1" applyBorder="1" applyAlignment="1">
      <alignment horizontal="center" vertical="center"/>
    </xf>
    <xf numFmtId="0" fontId="71" fillId="7" borderId="27" xfId="2" applyFont="1" applyFill="1" applyBorder="1" applyAlignment="1">
      <alignment horizontal="center" vertical="center"/>
    </xf>
    <xf numFmtId="0" fontId="62" fillId="5" borderId="32" xfId="2" applyFont="1" applyFill="1" applyBorder="1" applyAlignment="1">
      <alignment horizontal="center"/>
    </xf>
    <xf numFmtId="0" fontId="62" fillId="5" borderId="14" xfId="2" applyFont="1" applyFill="1" applyBorder="1" applyAlignment="1">
      <alignment horizontal="center"/>
    </xf>
    <xf numFmtId="0" fontId="71" fillId="7" borderId="12" xfId="2" applyFont="1" applyFill="1" applyBorder="1" applyAlignment="1">
      <alignment horizontal="center" vertical="center"/>
    </xf>
    <xf numFmtId="0" fontId="71" fillId="7" borderId="24" xfId="2" applyFont="1" applyFill="1" applyBorder="1" applyAlignment="1">
      <alignment horizontal="center" vertical="center"/>
    </xf>
    <xf numFmtId="0" fontId="71" fillId="7" borderId="22" xfId="2" applyFont="1" applyFill="1" applyBorder="1" applyAlignment="1">
      <alignment horizontal="center" vertical="center"/>
    </xf>
    <xf numFmtId="0" fontId="65" fillId="10" borderId="56" xfId="2" applyFont="1" applyFill="1" applyBorder="1" applyAlignment="1">
      <alignment horizontal="center" vertical="center"/>
    </xf>
    <xf numFmtId="0" fontId="71" fillId="5" borderId="43" xfId="2" applyFont="1" applyFill="1" applyBorder="1" applyAlignment="1">
      <alignment horizontal="center" vertical="center"/>
    </xf>
    <xf numFmtId="0" fontId="71" fillId="7" borderId="34" xfId="2" applyFont="1" applyFill="1" applyBorder="1" applyAlignment="1">
      <alignment horizontal="center" vertical="center"/>
    </xf>
    <xf numFmtId="1" fontId="67" fillId="12" borderId="31" xfId="6" applyNumberFormat="1" applyFont="1" applyFill="1" applyBorder="1" applyAlignment="1">
      <alignment horizontal="center" vertical="center" wrapText="1"/>
    </xf>
    <xf numFmtId="1" fontId="67" fillId="12" borderId="1" xfId="6" applyNumberFormat="1" applyFont="1" applyFill="1" applyBorder="1" applyAlignment="1">
      <alignment horizontal="center" vertical="center" wrapText="1"/>
    </xf>
    <xf numFmtId="0" fontId="65" fillId="10" borderId="54" xfId="2" applyFont="1" applyFill="1" applyBorder="1" applyAlignment="1">
      <alignment horizontal="center" vertical="center"/>
    </xf>
    <xf numFmtId="0" fontId="71" fillId="7" borderId="41" xfId="2" applyFont="1" applyFill="1" applyBorder="1" applyAlignment="1">
      <alignment horizontal="center" vertical="center"/>
    </xf>
    <xf numFmtId="1" fontId="67" fillId="11" borderId="31" xfId="6" applyNumberFormat="1" applyFont="1" applyFill="1" applyBorder="1" applyAlignment="1">
      <alignment horizontal="center" vertical="center" wrapText="1"/>
    </xf>
    <xf numFmtId="1" fontId="67" fillId="11" borderId="29" xfId="6" applyNumberFormat="1" applyFont="1" applyFill="1" applyBorder="1" applyAlignment="1">
      <alignment horizontal="center" vertical="center" wrapText="1"/>
    </xf>
    <xf numFmtId="0" fontId="71" fillId="5" borderId="32" xfId="2" applyFont="1" applyFill="1" applyBorder="1" applyAlignment="1">
      <alignment horizontal="left" vertical="center"/>
    </xf>
    <xf numFmtId="0" fontId="71" fillId="7" borderId="27" xfId="2" applyFont="1" applyFill="1" applyBorder="1" applyAlignment="1">
      <alignment horizontal="left" vertical="center"/>
    </xf>
    <xf numFmtId="0" fontId="62" fillId="5" borderId="32" xfId="2" applyFont="1" applyFill="1" applyBorder="1"/>
    <xf numFmtId="0" fontId="62" fillId="5" borderId="14" xfId="2" applyFont="1" applyFill="1" applyBorder="1"/>
    <xf numFmtId="0" fontId="71" fillId="7" borderId="12" xfId="2" applyFont="1" applyFill="1" applyBorder="1" applyAlignment="1">
      <alignment horizontal="left" vertical="center"/>
    </xf>
    <xf numFmtId="0" fontId="71" fillId="5" borderId="43" xfId="2" applyFont="1" applyFill="1" applyBorder="1" applyAlignment="1">
      <alignment horizontal="left" vertical="center"/>
    </xf>
    <xf numFmtId="0" fontId="71" fillId="7" borderId="41" xfId="2" applyFont="1" applyFill="1" applyBorder="1" applyAlignment="1">
      <alignment horizontal="left" vertical="center"/>
    </xf>
    <xf numFmtId="1" fontId="67" fillId="11" borderId="1" xfId="6" applyNumberFormat="1" applyFont="1" applyFill="1" applyBorder="1" applyAlignment="1">
      <alignment horizontal="center" vertical="center" wrapText="1"/>
    </xf>
    <xf numFmtId="0" fontId="74" fillId="8" borderId="16" xfId="2" applyFont="1" applyFill="1" applyBorder="1" applyAlignment="1">
      <alignment horizontal="center" wrapText="1"/>
    </xf>
    <xf numFmtId="0" fontId="74" fillId="8" borderId="36" xfId="2" applyFont="1" applyFill="1" applyBorder="1" applyAlignment="1">
      <alignment horizontal="center" wrapText="1"/>
    </xf>
    <xf numFmtId="0" fontId="74" fillId="8" borderId="15" xfId="2" applyFont="1" applyFill="1" applyBorder="1" applyAlignment="1">
      <alignment horizontal="center" wrapText="1"/>
    </xf>
    <xf numFmtId="0" fontId="7" fillId="8" borderId="35" xfId="2" applyFill="1" applyBorder="1" applyAlignment="1" applyProtection="1">
      <alignment horizontal="center"/>
      <protection locked="0"/>
    </xf>
    <xf numFmtId="0" fontId="7" fillId="8" borderId="35" xfId="2" applyFill="1" applyBorder="1"/>
    <xf numFmtId="0" fontId="7" fillId="8" borderId="12" xfId="2" applyFill="1" applyBorder="1" applyAlignment="1" applyProtection="1">
      <alignment horizontal="center"/>
      <protection locked="0"/>
    </xf>
    <xf numFmtId="0" fontId="0" fillId="7" borderId="0" xfId="0" applyFill="1"/>
    <xf numFmtId="10" fontId="43" fillId="7" borderId="53" xfId="3" applyNumberFormat="1" applyFont="1" applyFill="1" applyBorder="1" applyAlignment="1">
      <alignment horizontal="center" vertical="center"/>
    </xf>
    <xf numFmtId="10" fontId="43" fillId="7" borderId="18" xfId="3" applyNumberFormat="1" applyFont="1" applyFill="1" applyBorder="1" applyAlignment="1">
      <alignment horizontal="center" vertical="center"/>
    </xf>
    <xf numFmtId="0" fontId="43" fillId="6" borderId="27" xfId="2" applyFont="1" applyFill="1" applyBorder="1"/>
    <xf numFmtId="7" fontId="44" fillId="7" borderId="20" xfId="4" applyNumberFormat="1" applyFont="1" applyFill="1" applyBorder="1" applyAlignment="1">
      <alignment horizontal="right"/>
    </xf>
    <xf numFmtId="7" fontId="44" fillId="7" borderId="23" xfId="4" applyNumberFormat="1" applyFont="1" applyFill="1" applyBorder="1" applyAlignment="1"/>
    <xf numFmtId="0" fontId="7" fillId="7" borderId="28" xfId="2" applyFill="1" applyBorder="1" applyAlignment="1" applyProtection="1">
      <alignment horizontal="center" vertical="center"/>
      <protection locked="0"/>
    </xf>
    <xf numFmtId="0" fontId="61" fillId="0" borderId="9" xfId="2" applyFont="1" applyBorder="1"/>
    <xf numFmtId="0" fontId="61" fillId="0" borderId="39" xfId="2" applyFont="1" applyBorder="1"/>
    <xf numFmtId="0" fontId="71" fillId="5" borderId="10" xfId="2" applyFont="1" applyFill="1" applyBorder="1" applyAlignment="1">
      <alignment horizontal="center" vertical="center"/>
    </xf>
    <xf numFmtId="0" fontId="61" fillId="0" borderId="28" xfId="2" applyFont="1" applyBorder="1" applyAlignment="1">
      <alignment horizontal="center" vertical="center"/>
    </xf>
    <xf numFmtId="0" fontId="61" fillId="0" borderId="24" xfId="2" applyFont="1" applyBorder="1" applyAlignment="1">
      <alignment horizontal="center" vertical="center"/>
    </xf>
    <xf numFmtId="0" fontId="61" fillId="0" borderId="22" xfId="2" applyFont="1" applyBorder="1" applyAlignment="1">
      <alignment horizontal="center" vertical="center"/>
    </xf>
    <xf numFmtId="0" fontId="62" fillId="5" borderId="10" xfId="2" applyFont="1" applyFill="1" applyBorder="1" applyAlignment="1">
      <alignment horizontal="center"/>
    </xf>
    <xf numFmtId="0" fontId="62" fillId="5" borderId="68" xfId="2" applyFont="1" applyFill="1" applyBorder="1" applyAlignment="1">
      <alignment horizontal="center"/>
    </xf>
    <xf numFmtId="0" fontId="67" fillId="11" borderId="10" xfId="6" applyFont="1" applyFill="1" applyBorder="1" applyAlignment="1">
      <alignment horizontal="center" vertical="center" wrapText="1"/>
    </xf>
    <xf numFmtId="0" fontId="65" fillId="10" borderId="3" xfId="2" applyFont="1" applyFill="1" applyBorder="1" applyAlignment="1">
      <alignment horizontal="center" vertical="center"/>
    </xf>
    <xf numFmtId="0" fontId="67" fillId="11" borderId="18" xfId="6" applyFont="1" applyFill="1" applyBorder="1" applyAlignment="1">
      <alignment horizontal="center" vertical="center" wrapText="1"/>
    </xf>
    <xf numFmtId="0" fontId="67" fillId="11" borderId="1" xfId="6" applyFont="1" applyFill="1" applyBorder="1" applyAlignment="1">
      <alignment horizontal="center" vertical="center" wrapText="1"/>
    </xf>
    <xf numFmtId="0" fontId="71" fillId="0" borderId="28" xfId="2" applyFont="1" applyBorder="1" applyAlignment="1">
      <alignment horizontal="center" vertical="center"/>
    </xf>
    <xf numFmtId="0" fontId="71" fillId="0" borderId="24" xfId="2" applyFont="1" applyBorder="1" applyAlignment="1">
      <alignment horizontal="center" vertical="center"/>
    </xf>
    <xf numFmtId="0" fontId="62" fillId="0" borderId="24" xfId="2" applyFont="1" applyBorder="1" applyAlignment="1">
      <alignment horizontal="center" vertical="center"/>
    </xf>
    <xf numFmtId="0" fontId="71" fillId="0" borderId="22" xfId="2" applyFont="1" applyBorder="1" applyAlignment="1">
      <alignment horizontal="center" vertical="center"/>
    </xf>
    <xf numFmtId="0" fontId="77" fillId="7" borderId="1" xfId="2" applyFont="1" applyFill="1" applyBorder="1" applyAlignment="1">
      <alignment horizontal="center" vertical="center"/>
    </xf>
    <xf numFmtId="0" fontId="77" fillId="7" borderId="18" xfId="2" applyFont="1" applyFill="1" applyBorder="1" applyAlignment="1">
      <alignment horizontal="center" vertical="center"/>
    </xf>
    <xf numFmtId="0" fontId="62" fillId="0" borderId="0" xfId="2" applyFont="1" applyAlignment="1">
      <alignment horizontal="center" vertical="center"/>
    </xf>
    <xf numFmtId="0" fontId="62" fillId="7" borderId="1" xfId="2" applyFont="1" applyFill="1" applyBorder="1" applyAlignment="1">
      <alignment horizontal="center" vertical="center"/>
    </xf>
    <xf numFmtId="0" fontId="62" fillId="7" borderId="18" xfId="2" applyFont="1" applyFill="1" applyBorder="1" applyAlignment="1">
      <alignment horizontal="center" vertical="center"/>
    </xf>
    <xf numFmtId="7" fontId="43" fillId="7" borderId="60" xfId="4" applyNumberFormat="1" applyFont="1" applyFill="1" applyBorder="1" applyProtection="1">
      <protection locked="0"/>
    </xf>
    <xf numFmtId="0" fontId="43" fillId="7" borderId="16" xfId="2" applyFont="1" applyFill="1" applyBorder="1"/>
    <xf numFmtId="173" fontId="7" fillId="5" borderId="24" xfId="2" applyNumberFormat="1" applyFill="1" applyBorder="1" applyAlignment="1" applyProtection="1">
      <alignment horizontal="center" vertical="center"/>
      <protection locked="0"/>
    </xf>
    <xf numFmtId="0" fontId="4" fillId="6" borderId="17" xfId="2" applyFont="1" applyFill="1" applyBorder="1"/>
    <xf numFmtId="0" fontId="4" fillId="6" borderId="14" xfId="2" applyFont="1" applyFill="1" applyBorder="1"/>
    <xf numFmtId="0" fontId="3" fillId="6" borderId="48" xfId="2" applyFont="1" applyFill="1" applyBorder="1" applyProtection="1">
      <protection hidden="1"/>
    </xf>
    <xf numFmtId="0" fontId="3" fillId="6" borderId="45" xfId="2" applyFont="1" applyFill="1" applyBorder="1" applyProtection="1">
      <protection hidden="1"/>
    </xf>
    <xf numFmtId="0" fontId="51" fillId="6" borderId="47" xfId="2" applyFont="1" applyFill="1" applyBorder="1" applyAlignment="1">
      <alignment horizontal="justify" wrapText="1"/>
    </xf>
    <xf numFmtId="4" fontId="51" fillId="7" borderId="69" xfId="2" applyNumberFormat="1" applyFont="1" applyFill="1" applyBorder="1" applyAlignment="1">
      <alignment horizontal="center"/>
    </xf>
    <xf numFmtId="3" fontId="51" fillId="6" borderId="19" xfId="2" applyNumberFormat="1" applyFont="1" applyFill="1" applyBorder="1" applyAlignment="1">
      <alignment horizontal="center"/>
    </xf>
    <xf numFmtId="0" fontId="7" fillId="7" borderId="20" xfId="2" applyFill="1" applyBorder="1" applyAlignment="1" applyProtection="1">
      <alignment horizontal="center"/>
      <protection hidden="1"/>
    </xf>
    <xf numFmtId="0" fontId="7" fillId="6" borderId="45" xfId="2" applyFill="1" applyBorder="1" applyAlignment="1" applyProtection="1">
      <alignment horizontal="center"/>
      <protection hidden="1"/>
    </xf>
    <xf numFmtId="0" fontId="50" fillId="6" borderId="47" xfId="2" applyFont="1" applyFill="1" applyBorder="1" applyAlignment="1">
      <alignment horizontal="justify" wrapText="1"/>
    </xf>
    <xf numFmtId="0" fontId="50" fillId="6" borderId="70" xfId="2" applyFont="1" applyFill="1" applyBorder="1" applyAlignment="1">
      <alignment horizontal="center"/>
    </xf>
    <xf numFmtId="0" fontId="7" fillId="6" borderId="70" xfId="2" applyFill="1" applyBorder="1" applyAlignment="1" applyProtection="1">
      <alignment horizontal="center"/>
      <protection hidden="1"/>
    </xf>
    <xf numFmtId="0" fontId="3" fillId="6" borderId="21" xfId="2" applyFont="1" applyFill="1" applyBorder="1" applyProtection="1">
      <protection hidden="1"/>
    </xf>
    <xf numFmtId="0" fontId="56" fillId="6" borderId="1" xfId="2" applyFont="1" applyFill="1" applyBorder="1" applyAlignment="1">
      <alignment horizontal="justify" wrapText="1"/>
    </xf>
    <xf numFmtId="0" fontId="56" fillId="6" borderId="30" xfId="2" applyFont="1" applyFill="1" applyBorder="1" applyAlignment="1">
      <alignment horizontal="center"/>
    </xf>
    <xf numFmtId="0" fontId="31" fillId="6" borderId="30" xfId="2" applyFont="1" applyFill="1" applyBorder="1" applyAlignment="1" applyProtection="1">
      <alignment horizontal="center"/>
      <protection hidden="1"/>
    </xf>
    <xf numFmtId="0" fontId="3" fillId="6" borderId="25" xfId="2" applyFont="1" applyFill="1" applyBorder="1" applyProtection="1">
      <protection hidden="1"/>
    </xf>
    <xf numFmtId="0" fontId="54" fillId="6" borderId="50" xfId="2" applyFont="1" applyFill="1" applyBorder="1" applyAlignment="1">
      <alignment horizontal="center"/>
    </xf>
    <xf numFmtId="0" fontId="2" fillId="6" borderId="25" xfId="2" applyFont="1" applyFill="1" applyBorder="1" applyAlignment="1" applyProtection="1">
      <alignment vertical="center"/>
      <protection hidden="1"/>
    </xf>
    <xf numFmtId="0" fontId="51" fillId="6" borderId="49" xfId="2" applyFont="1" applyFill="1" applyBorder="1" applyAlignment="1">
      <alignment horizontal="justify" wrapText="1"/>
    </xf>
    <xf numFmtId="3" fontId="55" fillId="6" borderId="52" xfId="2" applyNumberFormat="1" applyFont="1" applyFill="1" applyBorder="1" applyAlignment="1">
      <alignment horizontal="left" wrapText="1"/>
    </xf>
    <xf numFmtId="0" fontId="7" fillId="7" borderId="34" xfId="2" applyFill="1" applyBorder="1" applyAlignment="1">
      <alignment horizontal="center"/>
    </xf>
    <xf numFmtId="0" fontId="1" fillId="6" borderId="17" xfId="2" applyFont="1" applyFill="1" applyBorder="1"/>
    <xf numFmtId="0" fontId="4" fillId="6" borderId="32" xfId="2" applyFont="1" applyFill="1" applyBorder="1"/>
    <xf numFmtId="0" fontId="61" fillId="8" borderId="17" xfId="2" applyFont="1" applyFill="1" applyBorder="1"/>
    <xf numFmtId="0" fontId="61" fillId="8" borderId="16" xfId="2" applyFont="1" applyFill="1" applyBorder="1"/>
    <xf numFmtId="0" fontId="61" fillId="8" borderId="15" xfId="2" applyFont="1" applyFill="1" applyBorder="1"/>
    <xf numFmtId="0" fontId="61" fillId="8" borderId="38" xfId="2" applyFont="1" applyFill="1" applyBorder="1"/>
    <xf numFmtId="0" fontId="61" fillId="8" borderId="28" xfId="2" applyFont="1" applyFill="1" applyBorder="1"/>
    <xf numFmtId="1" fontId="61" fillId="8" borderId="22" xfId="2" applyNumberFormat="1" applyFont="1" applyFill="1" applyBorder="1"/>
    <xf numFmtId="0" fontId="61" fillId="8" borderId="14" xfId="2" applyFont="1" applyFill="1" applyBorder="1"/>
    <xf numFmtId="0" fontId="61" fillId="8" borderId="13" xfId="2" applyFont="1" applyFill="1" applyBorder="1"/>
    <xf numFmtId="0" fontId="61" fillId="8" borderId="12" xfId="2" applyFont="1" applyFill="1" applyBorder="1"/>
    <xf numFmtId="0" fontId="61" fillId="8" borderId="37" xfId="2" applyFont="1" applyFill="1" applyBorder="1"/>
    <xf numFmtId="0" fontId="61" fillId="8" borderId="68" xfId="2" applyFont="1" applyFill="1" applyBorder="1"/>
    <xf numFmtId="0" fontId="61" fillId="8" borderId="22" xfId="2" applyFont="1" applyFill="1" applyBorder="1"/>
    <xf numFmtId="1" fontId="76" fillId="8" borderId="22" xfId="2" applyNumberFormat="1" applyFont="1" applyFill="1" applyBorder="1"/>
    <xf numFmtId="1" fontId="76" fillId="8" borderId="28" xfId="2" applyNumberFormat="1" applyFont="1" applyFill="1" applyBorder="1"/>
    <xf numFmtId="0" fontId="61" fillId="8" borderId="62" xfId="2" applyFont="1" applyFill="1" applyBorder="1"/>
    <xf numFmtId="1" fontId="61" fillId="8" borderId="34" xfId="2" applyNumberFormat="1" applyFont="1" applyFill="1" applyBorder="1"/>
    <xf numFmtId="1" fontId="61" fillId="8" borderId="6" xfId="2" applyNumberFormat="1" applyFont="1" applyFill="1" applyBorder="1"/>
    <xf numFmtId="1" fontId="61" fillId="8" borderId="42" xfId="2" applyNumberFormat="1" applyFont="1" applyFill="1" applyBorder="1"/>
    <xf numFmtId="1" fontId="61" fillId="8" borderId="5" xfId="2" applyNumberFormat="1" applyFont="1" applyFill="1" applyBorder="1" applyAlignment="1">
      <alignment horizontal="center"/>
    </xf>
    <xf numFmtId="1" fontId="61" fillId="8" borderId="42" xfId="2" applyNumberFormat="1" applyFont="1" applyFill="1" applyBorder="1" applyAlignment="1">
      <alignment horizontal="center" vertical="center"/>
    </xf>
    <xf numFmtId="1" fontId="61" fillId="8" borderId="5" xfId="2" applyNumberFormat="1" applyFont="1" applyFill="1" applyBorder="1" applyAlignment="1">
      <alignment horizontal="center" vertical="center"/>
    </xf>
    <xf numFmtId="1" fontId="61" fillId="8" borderId="40" xfId="2" applyNumberFormat="1" applyFont="1" applyFill="1" applyBorder="1"/>
    <xf numFmtId="1" fontId="61" fillId="8" borderId="35" xfId="2" applyNumberFormat="1" applyFont="1" applyFill="1" applyBorder="1"/>
    <xf numFmtId="1" fontId="61" fillId="8" borderId="39" xfId="2" applyNumberFormat="1" applyFont="1" applyFill="1" applyBorder="1" applyAlignment="1">
      <alignment horizontal="center"/>
    </xf>
    <xf numFmtId="1" fontId="61" fillId="8" borderId="35" xfId="2" applyNumberFormat="1" applyFont="1" applyFill="1" applyBorder="1" applyAlignment="1">
      <alignment horizontal="center" vertical="center"/>
    </xf>
    <xf numFmtId="1" fontId="61" fillId="8" borderId="39" xfId="2" applyNumberFormat="1" applyFont="1" applyFill="1" applyBorder="1" applyAlignment="1">
      <alignment horizontal="center" vertical="center"/>
    </xf>
    <xf numFmtId="1" fontId="61" fillId="8" borderId="13" xfId="2" applyNumberFormat="1" applyFont="1" applyFill="1" applyBorder="1" applyAlignment="1">
      <alignment horizontal="center" vertical="center"/>
    </xf>
    <xf numFmtId="0" fontId="76" fillId="8" borderId="70" xfId="2" applyFont="1" applyFill="1" applyBorder="1" applyAlignment="1">
      <alignment horizontal="center" vertical="center" wrapText="1"/>
    </xf>
    <xf numFmtId="0" fontId="7" fillId="0" borderId="26" xfId="2" applyBorder="1"/>
    <xf numFmtId="0" fontId="7" fillId="0" borderId="56" xfId="2" applyBorder="1"/>
    <xf numFmtId="0" fontId="7" fillId="0" borderId="63" xfId="2" applyBorder="1"/>
    <xf numFmtId="0" fontId="7" fillId="0" borderId="53" xfId="2" applyBorder="1"/>
    <xf numFmtId="1" fontId="61" fillId="8" borderId="60" xfId="2" applyNumberFormat="1" applyFont="1" applyFill="1" applyBorder="1" applyAlignment="1">
      <alignment horizontal="center" vertical="center"/>
    </xf>
    <xf numFmtId="0" fontId="61" fillId="8" borderId="41" xfId="2" applyFont="1" applyFill="1" applyBorder="1"/>
    <xf numFmtId="0" fontId="76" fillId="8" borderId="21" xfId="2" applyFont="1" applyFill="1" applyBorder="1" applyAlignment="1">
      <alignment horizontal="center" vertical="center" wrapText="1"/>
    </xf>
    <xf numFmtId="0" fontId="76" fillId="8" borderId="47" xfId="2" applyFont="1" applyFill="1" applyBorder="1" applyAlignment="1">
      <alignment horizontal="center" vertical="center" wrapText="1"/>
    </xf>
    <xf numFmtId="0" fontId="76" fillId="8" borderId="45" xfId="2" applyFont="1" applyFill="1" applyBorder="1" applyAlignment="1">
      <alignment horizontal="center" vertical="center" wrapText="1"/>
    </xf>
    <xf numFmtId="1" fontId="61" fillId="8" borderId="43" xfId="2" applyNumberFormat="1" applyFont="1" applyFill="1" applyBorder="1" applyAlignment="1">
      <alignment horizontal="center"/>
    </xf>
    <xf numFmtId="1" fontId="61" fillId="8" borderId="14" xfId="2" applyNumberFormat="1" applyFont="1" applyFill="1" applyBorder="1" applyAlignment="1">
      <alignment horizontal="center"/>
    </xf>
    <xf numFmtId="1" fontId="61" fillId="8" borderId="6" xfId="2" applyNumberFormat="1" applyFont="1" applyFill="1" applyBorder="1" applyAlignment="1">
      <alignment horizontal="center" vertical="center"/>
    </xf>
    <xf numFmtId="1" fontId="61" fillId="8" borderId="40" xfId="2" applyNumberFormat="1" applyFont="1" applyFill="1" applyBorder="1" applyAlignment="1">
      <alignment horizontal="center" vertical="center"/>
    </xf>
    <xf numFmtId="9" fontId="61" fillId="8" borderId="28" xfId="3" applyFont="1" applyFill="1" applyBorder="1" applyAlignment="1">
      <alignment horizontal="center" vertical="center"/>
    </xf>
    <xf numFmtId="9" fontId="61" fillId="8" borderId="38" xfId="3" applyFont="1" applyFill="1" applyBorder="1" applyAlignment="1">
      <alignment horizontal="center" vertical="center"/>
    </xf>
    <xf numFmtId="1" fontId="61" fillId="8" borderId="22" xfId="2" applyNumberFormat="1" applyFont="1" applyFill="1" applyBorder="1" applyAlignment="1">
      <alignment horizontal="center" vertical="center"/>
    </xf>
    <xf numFmtId="9" fontId="61" fillId="8" borderId="37" xfId="3" applyFont="1" applyFill="1" applyBorder="1" applyAlignment="1">
      <alignment horizontal="center" vertical="center"/>
    </xf>
    <xf numFmtId="7" fontId="43" fillId="7" borderId="23" xfId="4" applyNumberFormat="1" applyFont="1" applyFill="1" applyBorder="1" applyProtection="1">
      <protection locked="0"/>
    </xf>
    <xf numFmtId="3" fontId="0" fillId="0" borderId="0" xfId="0" applyNumberFormat="1"/>
    <xf numFmtId="0" fontId="42" fillId="14" borderId="31" xfId="0" applyFont="1" applyFill="1" applyBorder="1" applyAlignment="1">
      <alignment horizontal="center" vertical="center" wrapText="1"/>
    </xf>
    <xf numFmtId="0" fontId="42" fillId="14" borderId="33" xfId="0" applyFont="1" applyFill="1" applyBorder="1" applyAlignment="1">
      <alignment horizontal="center" vertical="center" wrapText="1"/>
    </xf>
    <xf numFmtId="0" fontId="42" fillId="14" borderId="18" xfId="0" applyFont="1" applyFill="1" applyBorder="1" applyAlignment="1">
      <alignment horizontal="center" vertical="center" wrapText="1"/>
    </xf>
    <xf numFmtId="0" fontId="0" fillId="14" borderId="0" xfId="0" applyFill="1"/>
    <xf numFmtId="3" fontId="0" fillId="14" borderId="0" xfId="0" applyNumberFormat="1" applyFill="1"/>
    <xf numFmtId="9" fontId="0" fillId="0" borderId="0" xfId="7" applyFont="1" applyFill="1" applyBorder="1"/>
    <xf numFmtId="174" fontId="0" fillId="0" borderId="0" xfId="0" applyNumberFormat="1"/>
    <xf numFmtId="165" fontId="0" fillId="14" borderId="0" xfId="0" applyNumberFormat="1" applyFill="1"/>
    <xf numFmtId="0" fontId="5" fillId="8" borderId="56" xfId="2" applyFont="1" applyFill="1" applyBorder="1" applyAlignment="1">
      <alignment horizontal="center" vertical="center"/>
    </xf>
    <xf numFmtId="0" fontId="5" fillId="8" borderId="53" xfId="2" applyFont="1" applyFill="1" applyBorder="1" applyAlignment="1">
      <alignment horizontal="center" vertical="center"/>
    </xf>
    <xf numFmtId="0" fontId="5" fillId="8" borderId="47" xfId="2" applyFont="1" applyFill="1" applyBorder="1" applyAlignment="1">
      <alignment horizontal="center" vertical="center"/>
    </xf>
    <xf numFmtId="0" fontId="5" fillId="8" borderId="45" xfId="2" applyFont="1" applyFill="1" applyBorder="1" applyAlignment="1">
      <alignment horizontal="center" vertical="center"/>
    </xf>
    <xf numFmtId="10" fontId="44" fillId="7" borderId="31" xfId="3" applyNumberFormat="1" applyFont="1" applyFill="1" applyBorder="1" applyAlignment="1">
      <alignment horizontal="center"/>
    </xf>
    <xf numFmtId="10" fontId="44" fillId="7" borderId="18" xfId="3" applyNumberFormat="1" applyFont="1" applyFill="1" applyBorder="1" applyAlignment="1">
      <alignment horizontal="center"/>
    </xf>
    <xf numFmtId="0" fontId="7" fillId="5" borderId="31" xfId="2" applyFill="1" applyBorder="1" applyAlignment="1" applyProtection="1">
      <alignment horizontal="left" vertical="top"/>
      <protection locked="0"/>
    </xf>
    <xf numFmtId="0" fontId="7" fillId="5" borderId="33" xfId="2" applyFill="1" applyBorder="1" applyAlignment="1" applyProtection="1">
      <alignment horizontal="left" vertical="top"/>
      <protection locked="0"/>
    </xf>
    <xf numFmtId="0" fontId="7" fillId="5" borderId="18" xfId="2" applyFill="1" applyBorder="1" applyAlignment="1" applyProtection="1">
      <alignment horizontal="left" vertical="top"/>
      <protection locked="0"/>
    </xf>
    <xf numFmtId="49" fontId="42" fillId="8" borderId="31" xfId="2" applyNumberFormat="1" applyFont="1" applyFill="1" applyBorder="1" applyAlignment="1">
      <alignment horizontal="center" vertical="center"/>
    </xf>
    <xf numFmtId="49" fontId="42" fillId="8" borderId="33" xfId="2" applyNumberFormat="1" applyFont="1" applyFill="1" applyBorder="1" applyAlignment="1">
      <alignment horizontal="center" vertical="center"/>
    </xf>
    <xf numFmtId="49" fontId="42" fillId="8" borderId="18" xfId="2" applyNumberFormat="1" applyFont="1" applyFill="1" applyBorder="1" applyAlignment="1">
      <alignment horizontal="center" vertical="center"/>
    </xf>
    <xf numFmtId="0" fontId="42" fillId="6" borderId="31" xfId="2" applyFont="1" applyFill="1" applyBorder="1" applyAlignment="1">
      <alignment horizontal="center"/>
    </xf>
    <xf numFmtId="0" fontId="42" fillId="6" borderId="33" xfId="2" applyFont="1" applyFill="1" applyBorder="1" applyAlignment="1">
      <alignment horizontal="center"/>
    </xf>
    <xf numFmtId="0" fontId="42" fillId="6" borderId="18" xfId="2" applyFont="1" applyFill="1" applyBorder="1" applyAlignment="1">
      <alignment horizontal="center"/>
    </xf>
    <xf numFmtId="0" fontId="44" fillId="7" borderId="31" xfId="3" applyNumberFormat="1" applyFont="1" applyFill="1" applyBorder="1" applyAlignment="1">
      <alignment horizontal="center"/>
    </xf>
    <xf numFmtId="0" fontId="44" fillId="7" borderId="18" xfId="3" applyNumberFormat="1" applyFont="1" applyFill="1" applyBorder="1" applyAlignment="1">
      <alignment horizontal="center"/>
    </xf>
    <xf numFmtId="0" fontId="7" fillId="6" borderId="17" xfId="2" applyFill="1" applyBorder="1" applyAlignment="1">
      <alignment horizontal="left" vertical="center"/>
    </xf>
    <xf numFmtId="0" fontId="7" fillId="6" borderId="14" xfId="2" applyFill="1" applyBorder="1" applyAlignment="1">
      <alignment horizontal="left" vertical="center"/>
    </xf>
    <xf numFmtId="0" fontId="7" fillId="6" borderId="0" xfId="2" applyFill="1" applyAlignment="1">
      <alignment horizontal="center"/>
    </xf>
    <xf numFmtId="0" fontId="7" fillId="8" borderId="17" xfId="2" applyFill="1" applyBorder="1" applyAlignment="1">
      <alignment horizontal="left" vertical="center"/>
    </xf>
    <xf numFmtId="0" fontId="7" fillId="8" borderId="14" xfId="2" applyFill="1" applyBorder="1" applyAlignment="1">
      <alignment horizontal="left" vertical="center"/>
    </xf>
    <xf numFmtId="49" fontId="42" fillId="5" borderId="31" xfId="2" applyNumberFormat="1" applyFont="1" applyFill="1" applyBorder="1" applyAlignment="1">
      <alignment horizontal="center" vertical="center"/>
    </xf>
    <xf numFmtId="49" fontId="42" fillId="5" borderId="33" xfId="2" applyNumberFormat="1" applyFont="1" applyFill="1" applyBorder="1" applyAlignment="1">
      <alignment horizontal="center" vertical="center"/>
    </xf>
    <xf numFmtId="49" fontId="42" fillId="5" borderId="18" xfId="2" applyNumberFormat="1" applyFont="1" applyFill="1" applyBorder="1" applyAlignment="1">
      <alignment horizontal="center" vertical="center"/>
    </xf>
    <xf numFmtId="0" fontId="7" fillId="6" borderId="26" xfId="2" applyFill="1" applyBorder="1" applyAlignment="1">
      <alignment horizontal="left" vertical="center"/>
    </xf>
    <xf numFmtId="0" fontId="7" fillId="6" borderId="21" xfId="2" applyFill="1" applyBorder="1" applyAlignment="1">
      <alignment horizontal="left" vertical="center"/>
    </xf>
    <xf numFmtId="0" fontId="7" fillId="8" borderId="26" xfId="2" applyFill="1" applyBorder="1" applyAlignment="1">
      <alignment horizontal="left" vertical="center"/>
    </xf>
    <xf numFmtId="0" fontId="7" fillId="8" borderId="21" xfId="2" applyFill="1" applyBorder="1" applyAlignment="1">
      <alignment horizontal="left" vertical="center"/>
    </xf>
    <xf numFmtId="0" fontId="7" fillId="5" borderId="31" xfId="2" applyFill="1" applyBorder="1" applyAlignment="1">
      <alignment horizontal="left" vertical="top" wrapText="1"/>
    </xf>
    <xf numFmtId="0" fontId="7" fillId="5" borderId="33" xfId="2" applyFill="1" applyBorder="1" applyAlignment="1">
      <alignment horizontal="left" vertical="top" wrapText="1"/>
    </xf>
    <xf numFmtId="0" fontId="7" fillId="5" borderId="18" xfId="2" applyFill="1" applyBorder="1" applyAlignment="1">
      <alignment horizontal="left" vertical="top" wrapText="1"/>
    </xf>
    <xf numFmtId="0" fontId="60" fillId="6" borderId="31" xfId="2" applyFont="1" applyFill="1" applyBorder="1" applyAlignment="1">
      <alignment horizontal="center" vertical="center" wrapText="1"/>
    </xf>
    <xf numFmtId="0" fontId="60" fillId="6" borderId="33" xfId="2" applyFont="1" applyFill="1" applyBorder="1" applyAlignment="1">
      <alignment horizontal="center" vertical="center" wrapText="1"/>
    </xf>
    <xf numFmtId="0" fontId="60" fillId="6" borderId="18" xfId="2" applyFont="1" applyFill="1" applyBorder="1" applyAlignment="1">
      <alignment horizontal="center" vertical="center" wrapText="1"/>
    </xf>
    <xf numFmtId="49" fontId="60" fillId="7" borderId="31" xfId="2" applyNumberFormat="1" applyFont="1" applyFill="1" applyBorder="1" applyAlignment="1" applyProtection="1">
      <alignment horizontal="center" vertical="center" wrapText="1"/>
      <protection locked="0"/>
    </xf>
    <xf numFmtId="49" fontId="60" fillId="7" borderId="33" xfId="2" applyNumberFormat="1" applyFont="1" applyFill="1" applyBorder="1" applyAlignment="1" applyProtection="1">
      <alignment horizontal="center" vertical="center" wrapText="1"/>
      <protection locked="0"/>
    </xf>
    <xf numFmtId="49" fontId="60" fillId="7" borderId="18" xfId="2" applyNumberFormat="1" applyFont="1" applyFill="1" applyBorder="1" applyAlignment="1" applyProtection="1">
      <alignment horizontal="center" vertical="center" wrapText="1"/>
      <protection locked="0"/>
    </xf>
    <xf numFmtId="0" fontId="75" fillId="0" borderId="31" xfId="2" applyFont="1" applyBorder="1" applyAlignment="1">
      <alignment horizontal="center" vertical="center"/>
    </xf>
    <xf numFmtId="0" fontId="75" fillId="0" borderId="33" xfId="2" applyFont="1" applyBorder="1" applyAlignment="1">
      <alignment horizontal="center" vertical="center"/>
    </xf>
    <xf numFmtId="0" fontId="75" fillId="0" borderId="18" xfId="2" applyFont="1" applyBorder="1" applyAlignment="1">
      <alignment horizontal="center" vertical="center"/>
    </xf>
    <xf numFmtId="0" fontId="67" fillId="5" borderId="42" xfId="2" applyFont="1" applyFill="1" applyBorder="1" applyAlignment="1">
      <alignment horizontal="center" vertical="center"/>
    </xf>
    <xf numFmtId="0" fontId="67" fillId="5" borderId="5" xfId="2" applyFont="1" applyFill="1" applyBorder="1" applyAlignment="1">
      <alignment horizontal="center" vertical="center"/>
    </xf>
    <xf numFmtId="0" fontId="67" fillId="5" borderId="7" xfId="2" applyFont="1" applyFill="1" applyBorder="1" applyAlignment="1">
      <alignment horizontal="center" vertical="center"/>
    </xf>
    <xf numFmtId="0" fontId="67" fillId="5" borderId="50" xfId="2" applyFont="1" applyFill="1" applyBorder="1" applyAlignment="1">
      <alignment horizontal="center" vertical="center"/>
    </xf>
    <xf numFmtId="0" fontId="67" fillId="5" borderId="10" xfId="2" applyFont="1" applyFill="1" applyBorder="1" applyAlignment="1">
      <alignment horizontal="center" vertical="center"/>
    </xf>
    <xf numFmtId="0" fontId="67" fillId="5" borderId="4" xfId="2" applyFont="1" applyFill="1" applyBorder="1" applyAlignment="1">
      <alignment horizontal="center" vertical="center"/>
    </xf>
    <xf numFmtId="0" fontId="67" fillId="5" borderId="65" xfId="2" applyFont="1" applyFill="1" applyBorder="1" applyAlignment="1">
      <alignment horizontal="center" vertical="center"/>
    </xf>
    <xf numFmtId="0" fontId="70" fillId="13" borderId="17" xfId="2" applyFont="1" applyFill="1" applyBorder="1" applyAlignment="1">
      <alignment horizontal="center" vertical="center"/>
    </xf>
    <xf numFmtId="0" fontId="70" fillId="13" borderId="62" xfId="2" applyFont="1" applyFill="1" applyBorder="1" applyAlignment="1">
      <alignment horizontal="center" vertical="center"/>
    </xf>
    <xf numFmtId="0" fontId="70" fillId="13" borderId="38" xfId="2" applyFont="1" applyFill="1" applyBorder="1" applyAlignment="1">
      <alignment horizontal="center" vertical="center"/>
    </xf>
    <xf numFmtId="0" fontId="73" fillId="5" borderId="32" xfId="2" applyFont="1" applyFill="1" applyBorder="1" applyAlignment="1">
      <alignment horizontal="center" vertical="center"/>
    </xf>
    <xf numFmtId="0" fontId="73" fillId="5" borderId="10" xfId="2" applyFont="1" applyFill="1" applyBorder="1" applyAlignment="1">
      <alignment horizontal="center" vertical="center"/>
    </xf>
    <xf numFmtId="0" fontId="73" fillId="5" borderId="4" xfId="2" applyFont="1" applyFill="1" applyBorder="1" applyAlignment="1">
      <alignment horizontal="center" vertical="center"/>
    </xf>
    <xf numFmtId="0" fontId="73" fillId="5" borderId="65" xfId="2" applyFont="1" applyFill="1" applyBorder="1" applyAlignment="1">
      <alignment horizontal="center" vertical="center"/>
    </xf>
    <xf numFmtId="0" fontId="65" fillId="5" borderId="16" xfId="2" applyFont="1" applyFill="1" applyBorder="1" applyAlignment="1">
      <alignment horizontal="center" vertical="center" wrapText="1"/>
    </xf>
    <xf numFmtId="0" fontId="65" fillId="5" borderId="36" xfId="2" applyFont="1" applyFill="1" applyBorder="1" applyAlignment="1">
      <alignment horizontal="center" vertical="center"/>
    </xf>
    <xf numFmtId="0" fontId="65" fillId="5" borderId="23" xfId="2" applyFont="1" applyFill="1" applyBorder="1" applyAlignment="1">
      <alignment horizontal="center" vertical="center"/>
    </xf>
    <xf numFmtId="0" fontId="65" fillId="5" borderId="2" xfId="2" applyFont="1" applyFill="1" applyBorder="1" applyAlignment="1">
      <alignment horizontal="center" vertical="center"/>
    </xf>
    <xf numFmtId="0" fontId="70" fillId="5" borderId="36" xfId="2" applyFont="1" applyFill="1" applyBorder="1" applyAlignment="1">
      <alignment horizontal="center" vertical="center"/>
    </xf>
    <xf numFmtId="0" fontId="70" fillId="5" borderId="15" xfId="2" applyFont="1" applyFill="1" applyBorder="1" applyAlignment="1">
      <alignment horizontal="center" vertical="center"/>
    </xf>
    <xf numFmtId="0" fontId="70" fillId="5" borderId="2" xfId="2" applyFont="1" applyFill="1" applyBorder="1" applyAlignment="1">
      <alignment horizontal="center" vertical="center"/>
    </xf>
    <xf numFmtId="0" fontId="70" fillId="5" borderId="27" xfId="2" applyFont="1" applyFill="1" applyBorder="1" applyAlignment="1">
      <alignment horizontal="center" vertical="center"/>
    </xf>
    <xf numFmtId="0" fontId="70" fillId="13" borderId="60" xfId="2" applyFont="1" applyFill="1" applyBorder="1" applyAlignment="1">
      <alignment horizontal="center" vertical="center"/>
    </xf>
    <xf numFmtId="0" fontId="70" fillId="13" borderId="42" xfId="2" applyFont="1" applyFill="1" applyBorder="1" applyAlignment="1">
      <alignment horizontal="center" vertical="center"/>
    </xf>
    <xf numFmtId="0" fontId="70" fillId="13" borderId="5" xfId="2" applyFont="1" applyFill="1" applyBorder="1" applyAlignment="1">
      <alignment horizontal="center" vertical="center"/>
    </xf>
    <xf numFmtId="0" fontId="70" fillId="13" borderId="41" xfId="2" applyFont="1" applyFill="1" applyBorder="1" applyAlignment="1">
      <alignment horizontal="center" vertical="center"/>
    </xf>
    <xf numFmtId="0" fontId="67" fillId="5" borderId="2" xfId="2" applyFont="1" applyFill="1" applyBorder="1" applyAlignment="1">
      <alignment horizontal="center" vertical="center"/>
    </xf>
    <xf numFmtId="0" fontId="73" fillId="5" borderId="2" xfId="2" applyFont="1" applyFill="1" applyBorder="1" applyAlignment="1">
      <alignment horizontal="center" vertical="center"/>
    </xf>
    <xf numFmtId="0" fontId="73" fillId="5" borderId="60" xfId="2" applyFont="1" applyFill="1" applyBorder="1" applyAlignment="1">
      <alignment horizontal="center" vertical="center"/>
    </xf>
    <xf numFmtId="0" fontId="73" fillId="5" borderId="42" xfId="2" applyFont="1" applyFill="1" applyBorder="1" applyAlignment="1">
      <alignment horizontal="center" vertical="center"/>
    </xf>
    <xf numFmtId="0" fontId="67" fillId="5" borderId="9" xfId="2" applyFont="1" applyFill="1" applyBorder="1" applyAlignment="1">
      <alignment horizontal="center" vertical="center"/>
    </xf>
    <xf numFmtId="0" fontId="67" fillId="5" borderId="11" xfId="2" applyFont="1" applyFill="1" applyBorder="1" applyAlignment="1">
      <alignment horizontal="center" vertical="center"/>
    </xf>
    <xf numFmtId="0" fontId="69" fillId="5" borderId="30" xfId="2" applyFont="1" applyFill="1" applyBorder="1" applyAlignment="1">
      <alignment horizontal="center" vertical="center"/>
    </xf>
    <xf numFmtId="0" fontId="69" fillId="5" borderId="29" xfId="2" applyFont="1" applyFill="1" applyBorder="1" applyAlignment="1">
      <alignment horizontal="center" vertical="center"/>
    </xf>
    <xf numFmtId="0" fontId="69" fillId="5" borderId="31" xfId="2" applyFont="1" applyFill="1" applyBorder="1" applyAlignment="1">
      <alignment horizontal="center" vertical="center" wrapText="1"/>
    </xf>
    <xf numFmtId="0" fontId="69" fillId="5" borderId="18" xfId="2" applyFont="1" applyFill="1" applyBorder="1" applyAlignment="1">
      <alignment horizontal="center" vertical="center" wrapText="1"/>
    </xf>
    <xf numFmtId="0" fontId="69" fillId="5" borderId="44" xfId="2" applyFont="1" applyFill="1" applyBorder="1" applyAlignment="1">
      <alignment horizontal="center" vertical="center"/>
    </xf>
    <xf numFmtId="0" fontId="69" fillId="5" borderId="31" xfId="2" applyFont="1" applyFill="1" applyBorder="1" applyAlignment="1">
      <alignment horizontal="center" vertical="center"/>
    </xf>
    <xf numFmtId="0" fontId="69" fillId="5" borderId="33" xfId="2" applyFont="1" applyFill="1" applyBorder="1" applyAlignment="1">
      <alignment horizontal="center" vertical="center"/>
    </xf>
    <xf numFmtId="0" fontId="69" fillId="5" borderId="18" xfId="2" applyFont="1" applyFill="1" applyBorder="1" applyAlignment="1">
      <alignment horizontal="center" vertical="center"/>
    </xf>
    <xf numFmtId="0" fontId="67" fillId="5" borderId="56" xfId="2" applyFont="1" applyFill="1" applyBorder="1" applyAlignment="1">
      <alignment horizontal="center" vertical="center"/>
    </xf>
    <xf numFmtId="0" fontId="67" fillId="5" borderId="63" xfId="2" applyFont="1" applyFill="1" applyBorder="1" applyAlignment="1">
      <alignment horizontal="center" vertical="center"/>
    </xf>
    <xf numFmtId="0" fontId="67" fillId="5" borderId="53" xfId="2" applyFont="1" applyFill="1" applyBorder="1" applyAlignment="1">
      <alignment horizontal="center" vertical="center"/>
    </xf>
    <xf numFmtId="0" fontId="65" fillId="5" borderId="31" xfId="2" applyFont="1" applyFill="1" applyBorder="1" applyAlignment="1">
      <alignment horizontal="center" vertical="center"/>
    </xf>
    <xf numFmtId="0" fontId="65" fillId="5" borderId="33" xfId="2" applyFont="1" applyFill="1" applyBorder="1" applyAlignment="1">
      <alignment horizontal="center" vertical="center"/>
    </xf>
    <xf numFmtId="0" fontId="65" fillId="5" borderId="18" xfId="2" applyFont="1" applyFill="1" applyBorder="1" applyAlignment="1">
      <alignment horizontal="center" vertical="center"/>
    </xf>
    <xf numFmtId="0" fontId="76" fillId="13" borderId="26" xfId="2" applyFont="1" applyFill="1" applyBorder="1" applyAlignment="1">
      <alignment horizontal="center" vertical="center" wrapText="1"/>
    </xf>
    <xf numFmtId="0" fontId="76" fillId="13" borderId="21" xfId="2" applyFont="1" applyFill="1" applyBorder="1" applyAlignment="1">
      <alignment horizontal="center" vertical="center" wrapText="1"/>
    </xf>
    <xf numFmtId="0" fontId="34" fillId="0" borderId="0" xfId="0" applyFont="1"/>
    <xf numFmtId="0" fontId="10" fillId="7" borderId="0" xfId="0" applyFont="1" applyFill="1" applyAlignment="1" applyProtection="1">
      <alignment horizontal="left" vertical="top"/>
      <protection locked="0"/>
    </xf>
    <xf numFmtId="0" fontId="10" fillId="7" borderId="0" xfId="0" quotePrefix="1" applyFont="1" applyFill="1" applyAlignment="1" applyProtection="1">
      <alignment horizontal="center" vertical="center"/>
      <protection locked="0"/>
    </xf>
    <xf numFmtId="0" fontId="10" fillId="4" borderId="0" xfId="0" applyFont="1" applyFill="1" applyAlignment="1" applyProtection="1">
      <alignment horizontal="left" vertical="top"/>
      <protection locked="0"/>
    </xf>
    <xf numFmtId="0" fontId="10" fillId="7" borderId="0" xfId="0" applyFont="1" applyFill="1" applyAlignment="1" applyProtection="1">
      <alignment horizontal="center" vertical="center"/>
      <protection locked="0"/>
    </xf>
    <xf numFmtId="0" fontId="10" fillId="0" borderId="0" xfId="0" applyFont="1" applyAlignment="1">
      <alignment vertical="top" wrapText="1"/>
    </xf>
    <xf numFmtId="0" fontId="10" fillId="0" borderId="0" xfId="0" applyFont="1" applyAlignment="1">
      <alignment horizontal="left" vertical="top" wrapText="1"/>
    </xf>
    <xf numFmtId="0" fontId="0" fillId="4" borderId="0" xfId="0" applyFill="1" applyAlignment="1" applyProtection="1">
      <alignment horizontal="left" vertical="top"/>
      <protection locked="0"/>
    </xf>
    <xf numFmtId="0" fontId="10" fillId="4" borderId="0" xfId="0" applyFont="1" applyFill="1" applyAlignment="1" applyProtection="1">
      <alignment horizontal="left"/>
      <protection locked="0"/>
    </xf>
    <xf numFmtId="0" fontId="14" fillId="0" borderId="0" xfId="0" applyFont="1"/>
    <xf numFmtId="0" fontId="14" fillId="0" borderId="0" xfId="0" applyFont="1" applyAlignment="1">
      <alignment wrapText="1"/>
    </xf>
    <xf numFmtId="0" fontId="10" fillId="4" borderId="0" xfId="0" applyFont="1" applyFill="1" applyAlignment="1" applyProtection="1">
      <alignment horizontal="left" vertical="top" wrapText="1"/>
      <protection locked="0"/>
    </xf>
    <xf numFmtId="0" fontId="10" fillId="0" borderId="0" xfId="0" applyFont="1"/>
    <xf numFmtId="0" fontId="22" fillId="0" borderId="0" xfId="0" applyFont="1" applyAlignment="1">
      <alignment wrapText="1"/>
    </xf>
    <xf numFmtId="0" fontId="0" fillId="4" borderId="0" xfId="0" applyFill="1" applyAlignment="1" applyProtection="1">
      <alignment vertical="top"/>
      <protection locked="0"/>
    </xf>
    <xf numFmtId="0" fontId="10" fillId="0" borderId="0" xfId="0" applyFont="1" applyAlignment="1">
      <alignment wrapText="1"/>
    </xf>
    <xf numFmtId="39" fontId="10" fillId="7" borderId="0" xfId="0" applyNumberFormat="1" applyFont="1" applyFill="1" applyAlignment="1" applyProtection="1">
      <alignment horizontal="left" vertical="top"/>
      <protection locked="0"/>
    </xf>
    <xf numFmtId="0" fontId="34" fillId="0" borderId="0" xfId="0" applyFont="1" applyAlignment="1">
      <alignment horizontal="left"/>
    </xf>
    <xf numFmtId="0" fontId="35" fillId="0" borderId="0" xfId="0" applyFont="1"/>
    <xf numFmtId="0" fontId="23" fillId="0" borderId="0" xfId="1" applyFont="1" applyAlignment="1">
      <alignment wrapText="1"/>
    </xf>
    <xf numFmtId="0" fontId="10" fillId="0" borderId="0" xfId="0" applyFont="1" applyAlignment="1">
      <alignment horizontal="left" wrapText="1"/>
    </xf>
    <xf numFmtId="0" fontId="10" fillId="4" borderId="0" xfId="0" applyFont="1" applyFill="1" applyAlignment="1" applyProtection="1">
      <alignment vertical="top"/>
      <protection locked="0"/>
    </xf>
    <xf numFmtId="0" fontId="0" fillId="4" borderId="0" xfId="0" applyFill="1" applyProtection="1">
      <protection locked="0"/>
    </xf>
    <xf numFmtId="0" fontId="10" fillId="4" borderId="0" xfId="0" applyFont="1" applyFill="1" applyProtection="1">
      <protection locked="0"/>
    </xf>
    <xf numFmtId="0" fontId="25" fillId="0" borderId="0" xfId="0" applyFont="1" applyAlignment="1">
      <alignment wrapText="1"/>
    </xf>
    <xf numFmtId="0" fontId="23" fillId="0" borderId="0" xfId="0" applyFont="1" applyAlignment="1">
      <alignment vertical="top" wrapText="1"/>
    </xf>
    <xf numFmtId="0" fontId="0" fillId="4" borderId="0" xfId="0" applyFill="1" applyAlignment="1" applyProtection="1">
      <alignment horizontal="left"/>
      <protection locked="0"/>
    </xf>
    <xf numFmtId="0" fontId="25" fillId="4" borderId="0" xfId="0" applyFont="1" applyFill="1" applyAlignment="1" applyProtection="1">
      <alignment wrapText="1"/>
      <protection locked="0"/>
    </xf>
    <xf numFmtId="0" fontId="10" fillId="4" borderId="0" xfId="0" applyFont="1" applyFill="1" applyAlignment="1" applyProtection="1">
      <alignment wrapText="1"/>
      <protection locked="0"/>
    </xf>
    <xf numFmtId="0" fontId="38" fillId="4" borderId="0" xfId="0" applyFont="1" applyFill="1" applyAlignment="1" applyProtection="1">
      <alignment horizontal="left"/>
      <protection locked="0"/>
    </xf>
    <xf numFmtId="0" fontId="37" fillId="0" borderId="0" xfId="0" applyFont="1"/>
    <xf numFmtId="0" fontId="36" fillId="0" borderId="0" xfId="0" applyFont="1"/>
    <xf numFmtId="0" fontId="10" fillId="4" borderId="0" xfId="0" applyFont="1" applyFill="1" applyAlignment="1" applyProtection="1">
      <alignment horizontal="center" vertical="top" wrapText="1"/>
      <protection locked="0"/>
    </xf>
    <xf numFmtId="0" fontId="10" fillId="0" borderId="0" xfId="0" applyFont="1" applyAlignment="1">
      <alignment horizontal="center" vertical="top" wrapText="1"/>
    </xf>
    <xf numFmtId="0" fontId="25" fillId="0" borderId="0" xfId="0" applyFont="1" applyAlignment="1">
      <alignment horizontal="left"/>
    </xf>
    <xf numFmtId="0" fontId="10" fillId="0" borderId="0" xfId="0" applyFont="1" applyAlignment="1">
      <alignment vertical="top"/>
    </xf>
    <xf numFmtId="0" fontId="10" fillId="0" borderId="0" xfId="0" applyFont="1" applyAlignment="1">
      <alignment horizontal="left" vertical="top"/>
    </xf>
    <xf numFmtId="0" fontId="38" fillId="4" borderId="0" xfId="0" applyFont="1" applyFill="1" applyAlignment="1" applyProtection="1">
      <alignment horizontal="left" vertical="top"/>
      <protection locked="0"/>
    </xf>
  </cellXfs>
  <cellStyles count="8">
    <cellStyle name="Lien hypertexte" xfId="1" builtinId="8"/>
    <cellStyle name="Milliers 2" xfId="4" xr:uid="{00000000-0005-0000-0000-000001000000}"/>
    <cellStyle name="Monétaire 2" xfId="5" xr:uid="{00000000-0005-0000-0000-000002000000}"/>
    <cellStyle name="Normal" xfId="0" builtinId="0"/>
    <cellStyle name="Normal 2" xfId="2" xr:uid="{00000000-0005-0000-0000-000004000000}"/>
    <cellStyle name="Normal_Feuil1" xfId="6" xr:uid="{00000000-0005-0000-0000-000005000000}"/>
    <cellStyle name="Pourcentage" xfId="7" builtinId="5"/>
    <cellStyle name="Pourcentage 2" xfId="3" xr:uid="{00000000-0005-0000-0000-000007000000}"/>
  </cellStyles>
  <dxfs count="5">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s>
  <tableStyles count="0" defaultTableStyle="TableStyleMedium2" defaultPivotStyle="PivotStyleLight16"/>
  <colors>
    <mruColors>
      <color rgb="FFF4D8D8"/>
      <color rgb="FFEFF5E2"/>
      <color rgb="FF86B637"/>
      <color rgb="FF3E22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6.png"/></Relationships>
</file>

<file path=xl/drawings/_rels/drawing3.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28.png"/><Relationship Id="rId1" Type="http://schemas.openxmlformats.org/officeDocument/2006/relationships/image" Target="../media/image27.png"/><Relationship Id="rId4" Type="http://schemas.openxmlformats.org/officeDocument/2006/relationships/image" Target="../media/image30.png"/></Relationships>
</file>

<file path=xl/drawings/drawing1.xml><?xml version="1.0" encoding="utf-8"?>
<xdr:wsDr xmlns:xdr="http://schemas.openxmlformats.org/drawingml/2006/spreadsheetDrawing" xmlns:a="http://schemas.openxmlformats.org/drawingml/2006/main">
  <xdr:twoCellAnchor editAs="oneCell">
    <xdr:from>
      <xdr:col>2</xdr:col>
      <xdr:colOff>238125</xdr:colOff>
      <xdr:row>1</xdr:row>
      <xdr:rowOff>152400</xdr:rowOff>
    </xdr:from>
    <xdr:to>
      <xdr:col>2</xdr:col>
      <xdr:colOff>1031877</xdr:colOff>
      <xdr:row>1</xdr:row>
      <xdr:rowOff>515258</xdr:rowOff>
    </xdr:to>
    <xdr:pic>
      <xdr:nvPicPr>
        <xdr:cNvPr id="2" name="Imag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1428750" y="533400"/>
          <a:ext cx="793752" cy="362858"/>
        </a:xfrm>
        <a:prstGeom prst="rect">
          <a:avLst/>
        </a:prstGeom>
      </xdr:spPr>
    </xdr:pic>
    <xdr:clientData/>
  </xdr:twoCellAnchor>
  <xdr:twoCellAnchor editAs="oneCell">
    <xdr:from>
      <xdr:col>3</xdr:col>
      <xdr:colOff>466725</xdr:colOff>
      <xdr:row>1</xdr:row>
      <xdr:rowOff>104775</xdr:rowOff>
    </xdr:from>
    <xdr:to>
      <xdr:col>5</xdr:col>
      <xdr:colOff>150334</xdr:colOff>
      <xdr:row>1</xdr:row>
      <xdr:rowOff>966561</xdr:rowOff>
    </xdr:to>
    <xdr:pic>
      <xdr:nvPicPr>
        <xdr:cNvPr id="3" name="Imag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2886075" y="495300"/>
          <a:ext cx="826609" cy="861786"/>
        </a:xfrm>
        <a:prstGeom prst="rect">
          <a:avLst/>
        </a:prstGeom>
      </xdr:spPr>
    </xdr:pic>
    <xdr:clientData/>
  </xdr:twoCellAnchor>
  <xdr:twoCellAnchor editAs="oneCell">
    <xdr:from>
      <xdr:col>3</xdr:col>
      <xdr:colOff>466725</xdr:colOff>
      <xdr:row>1</xdr:row>
      <xdr:rowOff>1162050</xdr:rowOff>
    </xdr:from>
    <xdr:to>
      <xdr:col>5</xdr:col>
      <xdr:colOff>117475</xdr:colOff>
      <xdr:row>1</xdr:row>
      <xdr:rowOff>1706336</xdr:rowOff>
    </xdr:to>
    <xdr:pic>
      <xdr:nvPicPr>
        <xdr:cNvPr id="4" name="Imag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stretch>
          <a:fillRect/>
        </a:stretch>
      </xdr:blipFill>
      <xdr:spPr>
        <a:xfrm>
          <a:off x="2886075" y="1552575"/>
          <a:ext cx="793750" cy="544286"/>
        </a:xfrm>
        <a:prstGeom prst="rect">
          <a:avLst/>
        </a:prstGeom>
      </xdr:spPr>
    </xdr:pic>
    <xdr:clientData/>
  </xdr:twoCellAnchor>
  <xdr:twoCellAnchor editAs="oneCell">
    <xdr:from>
      <xdr:col>2</xdr:col>
      <xdr:colOff>228600</xdr:colOff>
      <xdr:row>1</xdr:row>
      <xdr:rowOff>771525</xdr:rowOff>
    </xdr:from>
    <xdr:to>
      <xdr:col>2</xdr:col>
      <xdr:colOff>1071684</xdr:colOff>
      <xdr:row>1</xdr:row>
      <xdr:rowOff>1597025</xdr:rowOff>
    </xdr:to>
    <xdr:pic>
      <xdr:nvPicPr>
        <xdr:cNvPr id="5" name="Imag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4"/>
        <a:stretch>
          <a:fillRect/>
        </a:stretch>
      </xdr:blipFill>
      <xdr:spPr>
        <a:xfrm>
          <a:off x="1419225" y="1162050"/>
          <a:ext cx="843084" cy="825500"/>
        </a:xfrm>
        <a:prstGeom prst="rect">
          <a:avLst/>
        </a:prstGeom>
      </xdr:spPr>
    </xdr:pic>
    <xdr:clientData/>
  </xdr:twoCellAnchor>
  <xdr:twoCellAnchor editAs="oneCell">
    <xdr:from>
      <xdr:col>6</xdr:col>
      <xdr:colOff>28575</xdr:colOff>
      <xdr:row>1</xdr:row>
      <xdr:rowOff>47625</xdr:rowOff>
    </xdr:from>
    <xdr:to>
      <xdr:col>6</xdr:col>
      <xdr:colOff>864509</xdr:colOff>
      <xdr:row>1</xdr:row>
      <xdr:rowOff>945698</xdr:rowOff>
    </xdr:to>
    <xdr:pic>
      <xdr:nvPicPr>
        <xdr:cNvPr id="6" name="Image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5"/>
        <a:stretch>
          <a:fillRect/>
        </a:stretch>
      </xdr:blipFill>
      <xdr:spPr>
        <a:xfrm>
          <a:off x="4152900" y="438150"/>
          <a:ext cx="835934" cy="898073"/>
        </a:xfrm>
        <a:prstGeom prst="rect">
          <a:avLst/>
        </a:prstGeom>
      </xdr:spPr>
    </xdr:pic>
    <xdr:clientData/>
  </xdr:twoCellAnchor>
  <xdr:twoCellAnchor editAs="oneCell">
    <xdr:from>
      <xdr:col>6</xdr:col>
      <xdr:colOff>123825</xdr:colOff>
      <xdr:row>1</xdr:row>
      <xdr:rowOff>981075</xdr:rowOff>
    </xdr:from>
    <xdr:to>
      <xdr:col>6</xdr:col>
      <xdr:colOff>770748</xdr:colOff>
      <xdr:row>1</xdr:row>
      <xdr:rowOff>1924504</xdr:rowOff>
    </xdr:to>
    <xdr:pic>
      <xdr:nvPicPr>
        <xdr:cNvPr id="7" name="Image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6"/>
        <a:stretch>
          <a:fillRect/>
        </a:stretch>
      </xdr:blipFill>
      <xdr:spPr>
        <a:xfrm>
          <a:off x="4248150" y="1371600"/>
          <a:ext cx="646923" cy="943429"/>
        </a:xfrm>
        <a:prstGeom prst="rect">
          <a:avLst/>
        </a:prstGeom>
      </xdr:spPr>
    </xdr:pic>
    <xdr:clientData/>
  </xdr:twoCellAnchor>
  <xdr:twoCellAnchor editAs="oneCell">
    <xdr:from>
      <xdr:col>7</xdr:col>
      <xdr:colOff>161925</xdr:colOff>
      <xdr:row>1</xdr:row>
      <xdr:rowOff>38100</xdr:rowOff>
    </xdr:from>
    <xdr:to>
      <xdr:col>7</xdr:col>
      <xdr:colOff>851354</xdr:colOff>
      <xdr:row>1</xdr:row>
      <xdr:rowOff>1003301</xdr:rowOff>
    </xdr:to>
    <xdr:pic>
      <xdr:nvPicPr>
        <xdr:cNvPr id="8" name="Image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7"/>
        <a:stretch>
          <a:fillRect/>
        </a:stretch>
      </xdr:blipFill>
      <xdr:spPr>
        <a:xfrm>
          <a:off x="5210175" y="428625"/>
          <a:ext cx="689429" cy="965201"/>
        </a:xfrm>
        <a:prstGeom prst="rect">
          <a:avLst/>
        </a:prstGeom>
      </xdr:spPr>
    </xdr:pic>
    <xdr:clientData/>
  </xdr:twoCellAnchor>
  <xdr:twoCellAnchor editAs="oneCell">
    <xdr:from>
      <xdr:col>7</xdr:col>
      <xdr:colOff>190500</xdr:colOff>
      <xdr:row>1</xdr:row>
      <xdr:rowOff>1009650</xdr:rowOff>
    </xdr:from>
    <xdr:to>
      <xdr:col>7</xdr:col>
      <xdr:colOff>798286</xdr:colOff>
      <xdr:row>1</xdr:row>
      <xdr:rowOff>1934542</xdr:rowOff>
    </xdr:to>
    <xdr:pic>
      <xdr:nvPicPr>
        <xdr:cNvPr id="9" name="Image 8">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8"/>
        <a:stretch>
          <a:fillRect/>
        </a:stretch>
      </xdr:blipFill>
      <xdr:spPr>
        <a:xfrm>
          <a:off x="5238750" y="1400175"/>
          <a:ext cx="607786" cy="924892"/>
        </a:xfrm>
        <a:prstGeom prst="rect">
          <a:avLst/>
        </a:prstGeom>
      </xdr:spPr>
    </xdr:pic>
    <xdr:clientData/>
  </xdr:twoCellAnchor>
  <xdr:twoCellAnchor editAs="oneCell">
    <xdr:from>
      <xdr:col>8</xdr:col>
      <xdr:colOff>133350</xdr:colOff>
      <xdr:row>1</xdr:row>
      <xdr:rowOff>95250</xdr:rowOff>
    </xdr:from>
    <xdr:to>
      <xdr:col>8</xdr:col>
      <xdr:colOff>951359</xdr:colOff>
      <xdr:row>1</xdr:row>
      <xdr:rowOff>875393</xdr:rowOff>
    </xdr:to>
    <xdr:pic>
      <xdr:nvPicPr>
        <xdr:cNvPr id="10" name="Image 9">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9"/>
        <a:stretch>
          <a:fillRect/>
        </a:stretch>
      </xdr:blipFill>
      <xdr:spPr>
        <a:xfrm>
          <a:off x="6200775" y="485775"/>
          <a:ext cx="818009" cy="780143"/>
        </a:xfrm>
        <a:prstGeom prst="rect">
          <a:avLst/>
        </a:prstGeom>
      </xdr:spPr>
    </xdr:pic>
    <xdr:clientData/>
  </xdr:twoCellAnchor>
  <xdr:twoCellAnchor editAs="oneCell">
    <xdr:from>
      <xdr:col>8</xdr:col>
      <xdr:colOff>133350</xdr:colOff>
      <xdr:row>1</xdr:row>
      <xdr:rowOff>962025</xdr:rowOff>
    </xdr:from>
    <xdr:to>
      <xdr:col>8</xdr:col>
      <xdr:colOff>957187</xdr:colOff>
      <xdr:row>1</xdr:row>
      <xdr:rowOff>1751239</xdr:rowOff>
    </xdr:to>
    <xdr:pic>
      <xdr:nvPicPr>
        <xdr:cNvPr id="11" name="Image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0"/>
        <a:stretch>
          <a:fillRect/>
        </a:stretch>
      </xdr:blipFill>
      <xdr:spPr>
        <a:xfrm>
          <a:off x="6200775" y="1352550"/>
          <a:ext cx="823837" cy="789214"/>
        </a:xfrm>
        <a:prstGeom prst="rect">
          <a:avLst/>
        </a:prstGeom>
      </xdr:spPr>
    </xdr:pic>
    <xdr:clientData/>
  </xdr:twoCellAnchor>
  <xdr:twoCellAnchor editAs="oneCell">
    <xdr:from>
      <xdr:col>9</xdr:col>
      <xdr:colOff>514350</xdr:colOff>
      <xdr:row>1</xdr:row>
      <xdr:rowOff>619125</xdr:rowOff>
    </xdr:from>
    <xdr:to>
      <xdr:col>11</xdr:col>
      <xdr:colOff>165633</xdr:colOff>
      <xdr:row>1</xdr:row>
      <xdr:rowOff>1299481</xdr:rowOff>
    </xdr:to>
    <xdr:pic>
      <xdr:nvPicPr>
        <xdr:cNvPr id="12" name="Image 1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11"/>
        <a:stretch>
          <a:fillRect/>
        </a:stretch>
      </xdr:blipFill>
      <xdr:spPr>
        <a:xfrm>
          <a:off x="7658100" y="1009650"/>
          <a:ext cx="1051458" cy="680356"/>
        </a:xfrm>
        <a:prstGeom prst="rect">
          <a:avLst/>
        </a:prstGeom>
      </xdr:spPr>
    </xdr:pic>
    <xdr:clientData/>
  </xdr:twoCellAnchor>
  <xdr:twoCellAnchor editAs="oneCell">
    <xdr:from>
      <xdr:col>13</xdr:col>
      <xdr:colOff>47625</xdr:colOff>
      <xdr:row>1</xdr:row>
      <xdr:rowOff>66675</xdr:rowOff>
    </xdr:from>
    <xdr:to>
      <xdr:col>13</xdr:col>
      <xdr:colOff>843046</xdr:colOff>
      <xdr:row>1</xdr:row>
      <xdr:rowOff>878253</xdr:rowOff>
    </xdr:to>
    <xdr:pic>
      <xdr:nvPicPr>
        <xdr:cNvPr id="13" name="Image 12">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12"/>
        <a:stretch>
          <a:fillRect/>
        </a:stretch>
      </xdr:blipFill>
      <xdr:spPr>
        <a:xfrm>
          <a:off x="9991725" y="457200"/>
          <a:ext cx="795421" cy="811578"/>
        </a:xfrm>
        <a:prstGeom prst="rect">
          <a:avLst/>
        </a:prstGeom>
      </xdr:spPr>
    </xdr:pic>
    <xdr:clientData/>
  </xdr:twoCellAnchor>
  <xdr:twoCellAnchor editAs="oneCell">
    <xdr:from>
      <xdr:col>13</xdr:col>
      <xdr:colOff>38100</xdr:colOff>
      <xdr:row>1</xdr:row>
      <xdr:rowOff>942975</xdr:rowOff>
    </xdr:from>
    <xdr:to>
      <xdr:col>13</xdr:col>
      <xdr:colOff>858035</xdr:colOff>
      <xdr:row>1</xdr:row>
      <xdr:rowOff>1763591</xdr:rowOff>
    </xdr:to>
    <xdr:pic>
      <xdr:nvPicPr>
        <xdr:cNvPr id="14" name="Image 13">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13"/>
        <a:stretch>
          <a:fillRect/>
        </a:stretch>
      </xdr:blipFill>
      <xdr:spPr>
        <a:xfrm>
          <a:off x="9982200" y="1333500"/>
          <a:ext cx="819935" cy="820616"/>
        </a:xfrm>
        <a:prstGeom prst="rect">
          <a:avLst/>
        </a:prstGeom>
      </xdr:spPr>
    </xdr:pic>
    <xdr:clientData/>
  </xdr:twoCellAnchor>
  <xdr:twoCellAnchor editAs="oneCell">
    <xdr:from>
      <xdr:col>14</xdr:col>
      <xdr:colOff>66675</xdr:colOff>
      <xdr:row>1</xdr:row>
      <xdr:rowOff>66675</xdr:rowOff>
    </xdr:from>
    <xdr:to>
      <xdr:col>14</xdr:col>
      <xdr:colOff>849003</xdr:colOff>
      <xdr:row>1</xdr:row>
      <xdr:rowOff>849645</xdr:rowOff>
    </xdr:to>
    <xdr:pic>
      <xdr:nvPicPr>
        <xdr:cNvPr id="15" name="Image 14">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14"/>
        <a:stretch>
          <a:fillRect/>
        </a:stretch>
      </xdr:blipFill>
      <xdr:spPr>
        <a:xfrm>
          <a:off x="10896600" y="457200"/>
          <a:ext cx="782328" cy="782970"/>
        </a:xfrm>
        <a:prstGeom prst="rect">
          <a:avLst/>
        </a:prstGeom>
      </xdr:spPr>
    </xdr:pic>
    <xdr:clientData/>
  </xdr:twoCellAnchor>
  <xdr:twoCellAnchor editAs="oneCell">
    <xdr:from>
      <xdr:col>14</xdr:col>
      <xdr:colOff>57150</xdr:colOff>
      <xdr:row>1</xdr:row>
      <xdr:rowOff>952499</xdr:rowOff>
    </xdr:from>
    <xdr:to>
      <xdr:col>14</xdr:col>
      <xdr:colOff>845101</xdr:colOff>
      <xdr:row>1</xdr:row>
      <xdr:rowOff>1707348</xdr:rowOff>
    </xdr:to>
    <xdr:pic>
      <xdr:nvPicPr>
        <xdr:cNvPr id="16" name="Image 15">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15"/>
        <a:stretch>
          <a:fillRect/>
        </a:stretch>
      </xdr:blipFill>
      <xdr:spPr>
        <a:xfrm>
          <a:off x="10887075" y="1343024"/>
          <a:ext cx="787951" cy="754849"/>
        </a:xfrm>
        <a:prstGeom prst="rect">
          <a:avLst/>
        </a:prstGeom>
      </xdr:spPr>
    </xdr:pic>
    <xdr:clientData/>
  </xdr:twoCellAnchor>
  <xdr:twoCellAnchor editAs="oneCell">
    <xdr:from>
      <xdr:col>15</xdr:col>
      <xdr:colOff>180975</xdr:colOff>
      <xdr:row>1</xdr:row>
      <xdr:rowOff>28575</xdr:rowOff>
    </xdr:from>
    <xdr:to>
      <xdr:col>15</xdr:col>
      <xdr:colOff>926345</xdr:colOff>
      <xdr:row>1</xdr:row>
      <xdr:rowOff>817791</xdr:rowOff>
    </xdr:to>
    <xdr:pic>
      <xdr:nvPicPr>
        <xdr:cNvPr id="17" name="Image 16">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16"/>
        <a:stretch>
          <a:fillRect/>
        </a:stretch>
      </xdr:blipFill>
      <xdr:spPr>
        <a:xfrm>
          <a:off x="11887200" y="419100"/>
          <a:ext cx="745370" cy="789216"/>
        </a:xfrm>
        <a:prstGeom prst="rect">
          <a:avLst/>
        </a:prstGeom>
      </xdr:spPr>
    </xdr:pic>
    <xdr:clientData/>
  </xdr:twoCellAnchor>
  <xdr:twoCellAnchor editAs="oneCell">
    <xdr:from>
      <xdr:col>15</xdr:col>
      <xdr:colOff>247650</xdr:colOff>
      <xdr:row>1</xdr:row>
      <xdr:rowOff>895350</xdr:rowOff>
    </xdr:from>
    <xdr:to>
      <xdr:col>15</xdr:col>
      <xdr:colOff>855436</xdr:colOff>
      <xdr:row>1</xdr:row>
      <xdr:rowOff>1731870</xdr:rowOff>
    </xdr:to>
    <xdr:pic>
      <xdr:nvPicPr>
        <xdr:cNvPr id="18" name="Image 17">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17"/>
        <a:stretch>
          <a:fillRect/>
        </a:stretch>
      </xdr:blipFill>
      <xdr:spPr>
        <a:xfrm>
          <a:off x="11953875" y="1285875"/>
          <a:ext cx="607786" cy="836520"/>
        </a:xfrm>
        <a:prstGeom prst="rect">
          <a:avLst/>
        </a:prstGeom>
      </xdr:spPr>
    </xdr:pic>
    <xdr:clientData/>
  </xdr:twoCellAnchor>
  <xdr:twoCellAnchor editAs="oneCell">
    <xdr:from>
      <xdr:col>16</xdr:col>
      <xdr:colOff>85725</xdr:colOff>
      <xdr:row>1</xdr:row>
      <xdr:rowOff>66675</xdr:rowOff>
    </xdr:from>
    <xdr:to>
      <xdr:col>16</xdr:col>
      <xdr:colOff>813891</xdr:colOff>
      <xdr:row>1</xdr:row>
      <xdr:rowOff>883104</xdr:rowOff>
    </xdr:to>
    <xdr:pic>
      <xdr:nvPicPr>
        <xdr:cNvPr id="19" name="Image 18">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8"/>
        <a:stretch>
          <a:fillRect/>
        </a:stretch>
      </xdr:blipFill>
      <xdr:spPr>
        <a:xfrm>
          <a:off x="12944475" y="457200"/>
          <a:ext cx="728166" cy="816429"/>
        </a:xfrm>
        <a:prstGeom prst="rect">
          <a:avLst/>
        </a:prstGeom>
      </xdr:spPr>
    </xdr:pic>
    <xdr:clientData/>
  </xdr:twoCellAnchor>
  <xdr:twoCellAnchor editAs="oneCell">
    <xdr:from>
      <xdr:col>17</xdr:col>
      <xdr:colOff>104775</xdr:colOff>
      <xdr:row>1</xdr:row>
      <xdr:rowOff>104775</xdr:rowOff>
    </xdr:from>
    <xdr:to>
      <xdr:col>17</xdr:col>
      <xdr:colOff>842748</xdr:colOff>
      <xdr:row>1</xdr:row>
      <xdr:rowOff>884918</xdr:rowOff>
    </xdr:to>
    <xdr:pic>
      <xdr:nvPicPr>
        <xdr:cNvPr id="20" name="Image 19">
          <a:extLst>
            <a:ext uri="{FF2B5EF4-FFF2-40B4-BE49-F238E27FC236}">
              <a16:creationId xmlns:a16="http://schemas.microsoft.com/office/drawing/2014/main" id="{00000000-0008-0000-0600-000014000000}"/>
            </a:ext>
          </a:extLst>
        </xdr:cNvPr>
        <xdr:cNvPicPr>
          <a:picLocks noChangeAspect="1"/>
        </xdr:cNvPicPr>
      </xdr:nvPicPr>
      <xdr:blipFill>
        <a:blip xmlns:r="http://schemas.openxmlformats.org/officeDocument/2006/relationships" r:embed="rId19"/>
        <a:stretch>
          <a:fillRect/>
        </a:stretch>
      </xdr:blipFill>
      <xdr:spPr>
        <a:xfrm>
          <a:off x="13849350" y="495300"/>
          <a:ext cx="737973" cy="780143"/>
        </a:xfrm>
        <a:prstGeom prst="rect">
          <a:avLst/>
        </a:prstGeom>
      </xdr:spPr>
    </xdr:pic>
    <xdr:clientData/>
  </xdr:twoCellAnchor>
  <xdr:twoCellAnchor editAs="oneCell">
    <xdr:from>
      <xdr:col>16</xdr:col>
      <xdr:colOff>28575</xdr:colOff>
      <xdr:row>1</xdr:row>
      <xdr:rowOff>952500</xdr:rowOff>
    </xdr:from>
    <xdr:to>
      <xdr:col>16</xdr:col>
      <xdr:colOff>857704</xdr:colOff>
      <xdr:row>1</xdr:row>
      <xdr:rowOff>1772557</xdr:rowOff>
    </xdr:to>
    <xdr:pic>
      <xdr:nvPicPr>
        <xdr:cNvPr id="21" name="Image 20">
          <a:extLst>
            <a:ext uri="{FF2B5EF4-FFF2-40B4-BE49-F238E27FC236}">
              <a16:creationId xmlns:a16="http://schemas.microsoft.com/office/drawing/2014/main" id="{00000000-0008-0000-0600-000015000000}"/>
            </a:ext>
          </a:extLst>
        </xdr:cNvPr>
        <xdr:cNvPicPr>
          <a:picLocks noChangeAspect="1"/>
        </xdr:cNvPicPr>
      </xdr:nvPicPr>
      <xdr:blipFill>
        <a:blip xmlns:r="http://schemas.openxmlformats.org/officeDocument/2006/relationships" r:embed="rId20"/>
        <a:stretch>
          <a:fillRect/>
        </a:stretch>
      </xdr:blipFill>
      <xdr:spPr>
        <a:xfrm>
          <a:off x="12887325" y="1343025"/>
          <a:ext cx="829129" cy="820057"/>
        </a:xfrm>
        <a:prstGeom prst="rect">
          <a:avLst/>
        </a:prstGeom>
      </xdr:spPr>
    </xdr:pic>
    <xdr:clientData/>
  </xdr:twoCellAnchor>
  <xdr:twoCellAnchor editAs="oneCell">
    <xdr:from>
      <xdr:col>17</xdr:col>
      <xdr:colOff>47625</xdr:colOff>
      <xdr:row>1</xdr:row>
      <xdr:rowOff>971550</xdr:rowOff>
    </xdr:from>
    <xdr:to>
      <xdr:col>17</xdr:col>
      <xdr:colOff>850194</xdr:colOff>
      <xdr:row>1</xdr:row>
      <xdr:rowOff>1800678</xdr:rowOff>
    </xdr:to>
    <xdr:pic>
      <xdr:nvPicPr>
        <xdr:cNvPr id="22" name="Image 21">
          <a:extLst>
            <a:ext uri="{FF2B5EF4-FFF2-40B4-BE49-F238E27FC236}">
              <a16:creationId xmlns:a16="http://schemas.microsoft.com/office/drawing/2014/main" id="{00000000-0008-0000-0600-000016000000}"/>
            </a:ext>
          </a:extLst>
        </xdr:cNvPr>
        <xdr:cNvPicPr>
          <a:picLocks noChangeAspect="1"/>
        </xdr:cNvPicPr>
      </xdr:nvPicPr>
      <xdr:blipFill>
        <a:blip xmlns:r="http://schemas.openxmlformats.org/officeDocument/2006/relationships" r:embed="rId21"/>
        <a:stretch>
          <a:fillRect/>
        </a:stretch>
      </xdr:blipFill>
      <xdr:spPr>
        <a:xfrm>
          <a:off x="13792200" y="1362075"/>
          <a:ext cx="802569" cy="829128"/>
        </a:xfrm>
        <a:prstGeom prst="rect">
          <a:avLst/>
        </a:prstGeom>
      </xdr:spPr>
    </xdr:pic>
    <xdr:clientData/>
  </xdr:twoCellAnchor>
  <xdr:twoCellAnchor editAs="oneCell">
    <xdr:from>
      <xdr:col>18</xdr:col>
      <xdr:colOff>114300</xdr:colOff>
      <xdr:row>1</xdr:row>
      <xdr:rowOff>38100</xdr:rowOff>
    </xdr:from>
    <xdr:to>
      <xdr:col>18</xdr:col>
      <xdr:colOff>885372</xdr:colOff>
      <xdr:row>1</xdr:row>
      <xdr:rowOff>809626</xdr:rowOff>
    </xdr:to>
    <xdr:pic>
      <xdr:nvPicPr>
        <xdr:cNvPr id="23" name="Image 22">
          <a:extLst>
            <a:ext uri="{FF2B5EF4-FFF2-40B4-BE49-F238E27FC236}">
              <a16:creationId xmlns:a16="http://schemas.microsoft.com/office/drawing/2014/main" id="{00000000-0008-0000-0600-000017000000}"/>
            </a:ext>
          </a:extLst>
        </xdr:cNvPr>
        <xdr:cNvPicPr>
          <a:picLocks noChangeAspect="1"/>
        </xdr:cNvPicPr>
      </xdr:nvPicPr>
      <xdr:blipFill>
        <a:blip xmlns:r="http://schemas.openxmlformats.org/officeDocument/2006/relationships" r:embed="rId22"/>
        <a:stretch>
          <a:fillRect/>
        </a:stretch>
      </xdr:blipFill>
      <xdr:spPr>
        <a:xfrm>
          <a:off x="14801850" y="428625"/>
          <a:ext cx="771072" cy="771526"/>
        </a:xfrm>
        <a:prstGeom prst="rect">
          <a:avLst/>
        </a:prstGeom>
      </xdr:spPr>
    </xdr:pic>
    <xdr:clientData/>
  </xdr:twoCellAnchor>
  <xdr:twoCellAnchor editAs="oneCell">
    <xdr:from>
      <xdr:col>18</xdr:col>
      <xdr:colOff>133350</xdr:colOff>
      <xdr:row>1</xdr:row>
      <xdr:rowOff>962025</xdr:rowOff>
    </xdr:from>
    <xdr:to>
      <xdr:col>18</xdr:col>
      <xdr:colOff>895350</xdr:colOff>
      <xdr:row>1</xdr:row>
      <xdr:rowOff>1745646</xdr:rowOff>
    </xdr:to>
    <xdr:pic>
      <xdr:nvPicPr>
        <xdr:cNvPr id="24" name="Image 23">
          <a:extLst>
            <a:ext uri="{FF2B5EF4-FFF2-40B4-BE49-F238E27FC236}">
              <a16:creationId xmlns:a16="http://schemas.microsoft.com/office/drawing/2014/main" id="{00000000-0008-0000-0600-000018000000}"/>
            </a:ext>
          </a:extLst>
        </xdr:cNvPr>
        <xdr:cNvPicPr>
          <a:picLocks noChangeAspect="1"/>
        </xdr:cNvPicPr>
      </xdr:nvPicPr>
      <xdr:blipFill>
        <a:blip xmlns:r="http://schemas.openxmlformats.org/officeDocument/2006/relationships" r:embed="rId23"/>
        <a:stretch>
          <a:fillRect/>
        </a:stretch>
      </xdr:blipFill>
      <xdr:spPr>
        <a:xfrm>
          <a:off x="14820900" y="1352550"/>
          <a:ext cx="762000" cy="783621"/>
        </a:xfrm>
        <a:prstGeom prst="rect">
          <a:avLst/>
        </a:prstGeom>
      </xdr:spPr>
    </xdr:pic>
    <xdr:clientData/>
  </xdr:twoCellAnchor>
  <xdr:twoCellAnchor editAs="oneCell">
    <xdr:from>
      <xdr:col>19</xdr:col>
      <xdr:colOff>38100</xdr:colOff>
      <xdr:row>1</xdr:row>
      <xdr:rowOff>28575</xdr:rowOff>
    </xdr:from>
    <xdr:to>
      <xdr:col>19</xdr:col>
      <xdr:colOff>814517</xdr:colOff>
      <xdr:row>1</xdr:row>
      <xdr:rowOff>835933</xdr:rowOff>
    </xdr:to>
    <xdr:pic>
      <xdr:nvPicPr>
        <xdr:cNvPr id="25" name="Image 24">
          <a:extLst>
            <a:ext uri="{FF2B5EF4-FFF2-40B4-BE49-F238E27FC236}">
              <a16:creationId xmlns:a16="http://schemas.microsoft.com/office/drawing/2014/main" id="{00000000-0008-0000-0600-000019000000}"/>
            </a:ext>
          </a:extLst>
        </xdr:cNvPr>
        <xdr:cNvPicPr>
          <a:picLocks noChangeAspect="1"/>
        </xdr:cNvPicPr>
      </xdr:nvPicPr>
      <xdr:blipFill>
        <a:blip xmlns:r="http://schemas.openxmlformats.org/officeDocument/2006/relationships" r:embed="rId24"/>
        <a:stretch>
          <a:fillRect/>
        </a:stretch>
      </xdr:blipFill>
      <xdr:spPr>
        <a:xfrm>
          <a:off x="15687675" y="419100"/>
          <a:ext cx="776417" cy="807358"/>
        </a:xfrm>
        <a:prstGeom prst="rect">
          <a:avLst/>
        </a:prstGeom>
      </xdr:spPr>
    </xdr:pic>
    <xdr:clientData/>
  </xdr:twoCellAnchor>
  <xdr:twoCellAnchor editAs="oneCell">
    <xdr:from>
      <xdr:col>20</xdr:col>
      <xdr:colOff>28575</xdr:colOff>
      <xdr:row>1</xdr:row>
      <xdr:rowOff>85725</xdr:rowOff>
    </xdr:from>
    <xdr:to>
      <xdr:col>20</xdr:col>
      <xdr:colOff>830388</xdr:colOff>
      <xdr:row>1</xdr:row>
      <xdr:rowOff>869495</xdr:rowOff>
    </xdr:to>
    <xdr:pic>
      <xdr:nvPicPr>
        <xdr:cNvPr id="26" name="Image 25">
          <a:extLst>
            <a:ext uri="{FF2B5EF4-FFF2-40B4-BE49-F238E27FC236}">
              <a16:creationId xmlns:a16="http://schemas.microsoft.com/office/drawing/2014/main" id="{00000000-0008-0000-0600-00001A000000}"/>
            </a:ext>
          </a:extLst>
        </xdr:cNvPr>
        <xdr:cNvPicPr>
          <a:picLocks noChangeAspect="1"/>
        </xdr:cNvPicPr>
      </xdr:nvPicPr>
      <xdr:blipFill>
        <a:blip xmlns:r="http://schemas.openxmlformats.org/officeDocument/2006/relationships" r:embed="rId25"/>
        <a:stretch>
          <a:fillRect/>
        </a:stretch>
      </xdr:blipFill>
      <xdr:spPr>
        <a:xfrm>
          <a:off x="16525875" y="476250"/>
          <a:ext cx="801813" cy="7837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525780</xdr:colOff>
          <xdr:row>61</xdr:row>
          <xdr:rowOff>76200</xdr:rowOff>
        </xdr:from>
        <xdr:to>
          <xdr:col>4</xdr:col>
          <xdr:colOff>30480</xdr:colOff>
          <xdr:row>63</xdr:row>
          <xdr:rowOff>45720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9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525780</xdr:colOff>
          <xdr:row>62</xdr:row>
          <xdr:rowOff>220980</xdr:rowOff>
        </xdr:from>
        <xdr:to>
          <xdr:col>4</xdr:col>
          <xdr:colOff>30480</xdr:colOff>
          <xdr:row>64</xdr:row>
          <xdr:rowOff>68580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9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525780</xdr:colOff>
          <xdr:row>64</xdr:row>
          <xdr:rowOff>198120</xdr:rowOff>
        </xdr:from>
        <xdr:to>
          <xdr:col>4</xdr:col>
          <xdr:colOff>30480</xdr:colOff>
          <xdr:row>66</xdr:row>
          <xdr:rowOff>45720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9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525780</xdr:colOff>
          <xdr:row>63</xdr:row>
          <xdr:rowOff>220980</xdr:rowOff>
        </xdr:from>
        <xdr:to>
          <xdr:col>4</xdr:col>
          <xdr:colOff>30480</xdr:colOff>
          <xdr:row>65</xdr:row>
          <xdr:rowOff>68580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9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525780</xdr:colOff>
          <xdr:row>61</xdr:row>
          <xdr:rowOff>76200</xdr:rowOff>
        </xdr:from>
        <xdr:to>
          <xdr:col>8</xdr:col>
          <xdr:colOff>30480</xdr:colOff>
          <xdr:row>63</xdr:row>
          <xdr:rowOff>45720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9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525780</xdr:colOff>
          <xdr:row>62</xdr:row>
          <xdr:rowOff>220980</xdr:rowOff>
        </xdr:from>
        <xdr:to>
          <xdr:col>8</xdr:col>
          <xdr:colOff>30480</xdr:colOff>
          <xdr:row>64</xdr:row>
          <xdr:rowOff>68580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9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525780</xdr:colOff>
          <xdr:row>63</xdr:row>
          <xdr:rowOff>220980</xdr:rowOff>
        </xdr:from>
        <xdr:to>
          <xdr:col>8</xdr:col>
          <xdr:colOff>30480</xdr:colOff>
          <xdr:row>65</xdr:row>
          <xdr:rowOff>68580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9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17</xdr:col>
      <xdr:colOff>0</xdr:colOff>
      <xdr:row>68</xdr:row>
      <xdr:rowOff>0</xdr:rowOff>
    </xdr:from>
    <xdr:to>
      <xdr:col>20</xdr:col>
      <xdr:colOff>266700</xdr:colOff>
      <xdr:row>84</xdr:row>
      <xdr:rowOff>96482</xdr:rowOff>
    </xdr:to>
    <xdr:pic>
      <xdr:nvPicPr>
        <xdr:cNvPr id="2" name="Imag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14033500" y="17360900"/>
          <a:ext cx="2743200" cy="37667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825499</xdr:colOff>
      <xdr:row>60</xdr:row>
      <xdr:rowOff>0</xdr:rowOff>
    </xdr:from>
    <xdr:to>
      <xdr:col>17</xdr:col>
      <xdr:colOff>788810</xdr:colOff>
      <xdr:row>62</xdr:row>
      <xdr:rowOff>190500</xdr:rowOff>
    </xdr:to>
    <xdr:pic>
      <xdr:nvPicPr>
        <xdr:cNvPr id="2" name="Imag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13207999" y="15278100"/>
          <a:ext cx="1614311" cy="660400"/>
        </a:xfrm>
        <a:prstGeom prst="rect">
          <a:avLst/>
        </a:prstGeom>
      </xdr:spPr>
    </xdr:pic>
    <xdr:clientData/>
  </xdr:twoCellAnchor>
  <xdr:twoCellAnchor editAs="oneCell">
    <xdr:from>
      <xdr:col>18</xdr:col>
      <xdr:colOff>0</xdr:colOff>
      <xdr:row>60</xdr:row>
      <xdr:rowOff>0</xdr:rowOff>
    </xdr:from>
    <xdr:to>
      <xdr:col>20</xdr:col>
      <xdr:colOff>0</xdr:colOff>
      <xdr:row>62</xdr:row>
      <xdr:rowOff>190500</xdr:rowOff>
    </xdr:to>
    <xdr:pic>
      <xdr:nvPicPr>
        <xdr:cNvPr id="4" name="Image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2"/>
        <a:stretch>
          <a:fillRect/>
        </a:stretch>
      </xdr:blipFill>
      <xdr:spPr>
        <a:xfrm>
          <a:off x="14859000" y="15278100"/>
          <a:ext cx="1651000" cy="660400"/>
        </a:xfrm>
        <a:prstGeom prst="rect">
          <a:avLst/>
        </a:prstGeom>
      </xdr:spPr>
    </xdr:pic>
    <xdr:clientData/>
  </xdr:twoCellAnchor>
  <xdr:twoCellAnchor editAs="oneCell">
    <xdr:from>
      <xdr:col>16</xdr:col>
      <xdr:colOff>0</xdr:colOff>
      <xdr:row>105</xdr:row>
      <xdr:rowOff>165099</xdr:rowOff>
    </xdr:from>
    <xdr:to>
      <xdr:col>17</xdr:col>
      <xdr:colOff>723900</xdr:colOff>
      <xdr:row>110</xdr:row>
      <xdr:rowOff>4010</xdr:rowOff>
    </xdr:to>
    <xdr:pic>
      <xdr:nvPicPr>
        <xdr:cNvPr id="5" name="Image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3"/>
        <a:stretch>
          <a:fillRect/>
        </a:stretch>
      </xdr:blipFill>
      <xdr:spPr>
        <a:xfrm>
          <a:off x="13208000" y="27000199"/>
          <a:ext cx="1549400" cy="1223211"/>
        </a:xfrm>
        <a:prstGeom prst="rect">
          <a:avLst/>
        </a:prstGeom>
      </xdr:spPr>
    </xdr:pic>
    <xdr:clientData/>
  </xdr:twoCellAnchor>
  <xdr:twoCellAnchor editAs="oneCell">
    <xdr:from>
      <xdr:col>18</xdr:col>
      <xdr:colOff>0</xdr:colOff>
      <xdr:row>106</xdr:row>
      <xdr:rowOff>0</xdr:rowOff>
    </xdr:from>
    <xdr:to>
      <xdr:col>20</xdr:col>
      <xdr:colOff>254000</xdr:colOff>
      <xdr:row>109</xdr:row>
      <xdr:rowOff>127000</xdr:rowOff>
    </xdr:to>
    <xdr:pic>
      <xdr:nvPicPr>
        <xdr:cNvPr id="6" name="Image 5">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4"/>
        <a:stretch>
          <a:fillRect/>
        </a:stretch>
      </xdr:blipFill>
      <xdr:spPr>
        <a:xfrm>
          <a:off x="14859000" y="27000200"/>
          <a:ext cx="1905000" cy="1143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487680</xdr:colOff>
          <xdr:row>14</xdr:row>
          <xdr:rowOff>220980</xdr:rowOff>
        </xdr:from>
        <xdr:to>
          <xdr:col>4</xdr:col>
          <xdr:colOff>350520</xdr:colOff>
          <xdr:row>16</xdr:row>
          <xdr:rowOff>68580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E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16</xdr:row>
          <xdr:rowOff>83820</xdr:rowOff>
        </xdr:from>
        <xdr:to>
          <xdr:col>4</xdr:col>
          <xdr:colOff>350520</xdr:colOff>
          <xdr:row>18</xdr:row>
          <xdr:rowOff>68580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E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18</xdr:row>
          <xdr:rowOff>106680</xdr:rowOff>
        </xdr:from>
        <xdr:to>
          <xdr:col>4</xdr:col>
          <xdr:colOff>350520</xdr:colOff>
          <xdr:row>20</xdr:row>
          <xdr:rowOff>76200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E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20</xdr:row>
          <xdr:rowOff>83820</xdr:rowOff>
        </xdr:from>
        <xdr:to>
          <xdr:col>4</xdr:col>
          <xdr:colOff>350520</xdr:colOff>
          <xdr:row>22</xdr:row>
          <xdr:rowOff>45720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E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502920</xdr:colOff>
          <xdr:row>14</xdr:row>
          <xdr:rowOff>220980</xdr:rowOff>
        </xdr:from>
        <xdr:to>
          <xdr:col>10</xdr:col>
          <xdr:colOff>381000</xdr:colOff>
          <xdr:row>16</xdr:row>
          <xdr:rowOff>68580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E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502920</xdr:colOff>
          <xdr:row>16</xdr:row>
          <xdr:rowOff>83820</xdr:rowOff>
        </xdr:from>
        <xdr:to>
          <xdr:col>10</xdr:col>
          <xdr:colOff>381000</xdr:colOff>
          <xdr:row>18</xdr:row>
          <xdr:rowOff>68580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E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502920</xdr:colOff>
          <xdr:row>18</xdr:row>
          <xdr:rowOff>83820</xdr:rowOff>
        </xdr:from>
        <xdr:to>
          <xdr:col>10</xdr:col>
          <xdr:colOff>381000</xdr:colOff>
          <xdr:row>20</xdr:row>
          <xdr:rowOff>68580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E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24</xdr:row>
          <xdr:rowOff>228600</xdr:rowOff>
        </xdr:from>
        <xdr:to>
          <xdr:col>4</xdr:col>
          <xdr:colOff>373380</xdr:colOff>
          <xdr:row>26</xdr:row>
          <xdr:rowOff>76200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E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26</xdr:row>
          <xdr:rowOff>45720</xdr:rowOff>
        </xdr:from>
        <xdr:to>
          <xdr:col>4</xdr:col>
          <xdr:colOff>373380</xdr:colOff>
          <xdr:row>28</xdr:row>
          <xdr:rowOff>45720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E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45720</xdr:rowOff>
        </xdr:from>
        <xdr:to>
          <xdr:col>4</xdr:col>
          <xdr:colOff>350520</xdr:colOff>
          <xdr:row>30</xdr:row>
          <xdr:rowOff>45720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E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83820</xdr:rowOff>
        </xdr:from>
        <xdr:to>
          <xdr:col>4</xdr:col>
          <xdr:colOff>350520</xdr:colOff>
          <xdr:row>32</xdr:row>
          <xdr:rowOff>76200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E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32</xdr:row>
          <xdr:rowOff>76200</xdr:rowOff>
        </xdr:from>
        <xdr:to>
          <xdr:col>4</xdr:col>
          <xdr:colOff>373380</xdr:colOff>
          <xdr:row>34</xdr:row>
          <xdr:rowOff>68580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E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34</xdr:row>
          <xdr:rowOff>83820</xdr:rowOff>
        </xdr:from>
        <xdr:to>
          <xdr:col>4</xdr:col>
          <xdr:colOff>373380</xdr:colOff>
          <xdr:row>36</xdr:row>
          <xdr:rowOff>45720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E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36</xdr:row>
          <xdr:rowOff>121920</xdr:rowOff>
        </xdr:from>
        <xdr:to>
          <xdr:col>4</xdr:col>
          <xdr:colOff>373380</xdr:colOff>
          <xdr:row>38</xdr:row>
          <xdr:rowOff>45720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E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502920</xdr:colOff>
          <xdr:row>32</xdr:row>
          <xdr:rowOff>83820</xdr:rowOff>
        </xdr:from>
        <xdr:to>
          <xdr:col>10</xdr:col>
          <xdr:colOff>381000</xdr:colOff>
          <xdr:row>34</xdr:row>
          <xdr:rowOff>76200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E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525780</xdr:colOff>
          <xdr:row>24</xdr:row>
          <xdr:rowOff>228600</xdr:rowOff>
        </xdr:from>
        <xdr:to>
          <xdr:col>10</xdr:col>
          <xdr:colOff>388620</xdr:colOff>
          <xdr:row>26</xdr:row>
          <xdr:rowOff>76200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E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525780</xdr:colOff>
          <xdr:row>26</xdr:row>
          <xdr:rowOff>76200</xdr:rowOff>
        </xdr:from>
        <xdr:to>
          <xdr:col>10</xdr:col>
          <xdr:colOff>388620</xdr:colOff>
          <xdr:row>28</xdr:row>
          <xdr:rowOff>76200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E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525780</xdr:colOff>
          <xdr:row>28</xdr:row>
          <xdr:rowOff>68580</xdr:rowOff>
        </xdr:from>
        <xdr:to>
          <xdr:col>10</xdr:col>
          <xdr:colOff>388620</xdr:colOff>
          <xdr:row>30</xdr:row>
          <xdr:rowOff>68580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E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502920</xdr:colOff>
          <xdr:row>34</xdr:row>
          <xdr:rowOff>76200</xdr:rowOff>
        </xdr:from>
        <xdr:to>
          <xdr:col>10</xdr:col>
          <xdr:colOff>381000</xdr:colOff>
          <xdr:row>36</xdr:row>
          <xdr:rowOff>38100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E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3-Eclairage%20public/1-%20Diagnostics%20&#233;clairage%20public/CCTP%20diagnostic%20audit%20&#233;clairage%20public/SYDEEL66_MAPA%2020013001_04_ANNEXE%203-4-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mune"/>
      <sheetName val="Global"/>
      <sheetName val="Armoire_de_commande"/>
      <sheetName val="Point_lumineux"/>
      <sheetName val="Prise_guirlande"/>
      <sheetName val="Catalogue-Armoire"/>
      <sheetName val="Catalogue-Point_lumineux "/>
    </sheetNames>
    <sheetDataSet>
      <sheetData sheetId="0"/>
      <sheetData sheetId="1"/>
      <sheetData sheetId="2"/>
      <sheetData sheetId="3"/>
      <sheetData sheetId="4"/>
      <sheetData sheetId="5">
        <row r="2">
          <cell r="A2" t="str">
            <v>H61</v>
          </cell>
          <cell r="B2" t="str">
            <v>Accessible</v>
          </cell>
          <cell r="C2" t="str">
            <v>Neuf</v>
          </cell>
          <cell r="D2" t="str">
            <v>Armoire</v>
          </cell>
          <cell r="E2" t="str">
            <v>S15</v>
          </cell>
          <cell r="F2" t="str">
            <v>béton</v>
          </cell>
          <cell r="G2" t="str">
            <v>Façade</v>
          </cell>
          <cell r="H2" t="str">
            <v>sans</v>
          </cell>
          <cell r="I2" t="str">
            <v>Neuf</v>
          </cell>
          <cell r="J2" t="str">
            <v>oui</v>
          </cell>
          <cell r="K2" t="str">
            <v>MONO</v>
          </cell>
          <cell r="L2" t="str">
            <v>Cellule photo-électrique</v>
          </cell>
          <cell r="M2" t="str">
            <v>Honeywell</v>
          </cell>
          <cell r="N2" t="str">
            <v>Relais magnetothermique</v>
          </cell>
          <cell r="O2" t="str">
            <v>Cartouche fusible cylindrique</v>
          </cell>
          <cell r="P2" t="str">
            <v>Interrupteur différentiel 40 A / 30 mA</v>
          </cell>
        </row>
        <row r="3">
          <cell r="A3" t="str">
            <v>PSSA</v>
          </cell>
          <cell r="B3" t="str">
            <v>Innaccessible</v>
          </cell>
          <cell r="C3" t="str">
            <v xml:space="preserve">Bon </v>
          </cell>
          <cell r="D3" t="str">
            <v>Coffret</v>
          </cell>
          <cell r="E3" t="str">
            <v>S17 Type2</v>
          </cell>
          <cell r="F3" t="str">
            <v>Acier</v>
          </cell>
          <cell r="G3" t="str">
            <v>Intégré poste</v>
          </cell>
          <cell r="H3" t="str">
            <v>triangle</v>
          </cell>
          <cell r="I3" t="str">
            <v xml:space="preserve">Bon </v>
          </cell>
          <cell r="J3" t="str">
            <v>non</v>
          </cell>
          <cell r="K3" t="str">
            <v>TRI</v>
          </cell>
          <cell r="L3" t="str">
            <v>Horloge astronomique</v>
          </cell>
          <cell r="M3" t="str">
            <v>BH technologie</v>
          </cell>
          <cell r="N3" t="str">
            <v>Disjoncteur</v>
          </cell>
          <cell r="O3" t="str">
            <v>Cartouche fusible cylindrique à percuteur</v>
          </cell>
          <cell r="P3" t="str">
            <v>Interrupteur différentiel 25 A / 30 mA</v>
          </cell>
        </row>
        <row r="4">
          <cell r="A4" t="str">
            <v>Prefa PAC</v>
          </cell>
          <cell r="C4" t="str">
            <v>Moyen</v>
          </cell>
          <cell r="E4" t="str">
            <v>S17 Type3</v>
          </cell>
          <cell r="F4" t="str">
            <v>PVC</v>
          </cell>
          <cell r="G4" t="str">
            <v>P.B.A.</v>
          </cell>
          <cell r="H4" t="str">
            <v>barillet</v>
          </cell>
          <cell r="I4" t="str">
            <v>Moyen</v>
          </cell>
          <cell r="K4" t="str">
            <v>Forfait</v>
          </cell>
          <cell r="L4" t="str">
            <v>Horloge coupure</v>
          </cell>
          <cell r="M4" t="str">
            <v>Flash</v>
          </cell>
          <cell r="N4" t="str">
            <v>Barette de neutre</v>
          </cell>
          <cell r="O4" t="str">
            <v>Coupe circuit unipolaire</v>
          </cell>
          <cell r="P4" t="str">
            <v>Disjoncteur 40 A</v>
          </cell>
        </row>
        <row r="5">
          <cell r="A5" t="str">
            <v>Enterré</v>
          </cell>
          <cell r="C5" t="str">
            <v>Vétuste</v>
          </cell>
          <cell r="E5" t="str">
            <v>S20</v>
          </cell>
          <cell r="F5" t="str">
            <v>Fibro</v>
          </cell>
          <cell r="G5" t="str">
            <v>Socle</v>
          </cell>
          <cell r="H5" t="str">
            <v>barillet &amp; triangle</v>
          </cell>
          <cell r="I5" t="str">
            <v>Vétuste</v>
          </cell>
          <cell r="L5" t="str">
            <v>Relais</v>
          </cell>
          <cell r="M5" t="str">
            <v>Merlin gerin</v>
          </cell>
          <cell r="N5" t="str">
            <v>Fusible diff</v>
          </cell>
          <cell r="O5" t="str">
            <v>Coupe circuit unipolaire + neutre</v>
          </cell>
          <cell r="P5" t="str">
            <v>Disjoncteur 20 A</v>
          </cell>
        </row>
        <row r="6">
          <cell r="C6" t="str">
            <v>Accidente</v>
          </cell>
          <cell r="E6" t="str">
            <v>S300</v>
          </cell>
          <cell r="G6" t="str">
            <v>autre</v>
          </cell>
          <cell r="H6" t="str">
            <v>Cadenas</v>
          </cell>
          <cell r="I6" t="str">
            <v>Accidente</v>
          </cell>
          <cell r="L6" t="str">
            <v>AIT</v>
          </cell>
          <cell r="M6" t="str">
            <v>Legrand</v>
          </cell>
          <cell r="N6" t="str">
            <v>Fusibles</v>
          </cell>
          <cell r="O6" t="str">
            <v>Cartouche fusible à couteau</v>
          </cell>
          <cell r="P6" t="str">
            <v>Disjoncteur 10 A</v>
          </cell>
        </row>
        <row r="7">
          <cell r="E7" t="str">
            <v>Type Epele 500</v>
          </cell>
          <cell r="G7" t="str">
            <v>Poteau</v>
          </cell>
          <cell r="H7" t="str">
            <v>autre</v>
          </cell>
          <cell r="M7" t="str">
            <v>Theben</v>
          </cell>
          <cell r="N7" t="str">
            <v>Différentiel</v>
          </cell>
          <cell r="P7" t="str">
            <v>Disjoncteur différentiel 40 A / 30 mA</v>
          </cell>
        </row>
        <row r="8">
          <cell r="E8" t="str">
            <v>S22</v>
          </cell>
          <cell r="M8" t="str">
            <v>Schumberger</v>
          </cell>
          <cell r="P8" t="str">
            <v>Disjoncteur différentiel 10 A / 30 mA</v>
          </cell>
        </row>
        <row r="9">
          <cell r="E9" t="str">
            <v>autre</v>
          </cell>
          <cell r="M9" t="str">
            <v>autre</v>
          </cell>
        </row>
      </sheetData>
      <sheetData sheetId="6">
        <row r="1">
          <cell r="A1" t="str">
            <v>Classification de la voie</v>
          </cell>
          <cell r="B1" t="str">
            <v>Nature du réseau</v>
          </cell>
          <cell r="C1" t="str">
            <v>Type de cable</v>
          </cell>
          <cell r="D1" t="str">
            <v>Section du cable</v>
          </cell>
          <cell r="E1" t="str">
            <v>Etat app. du cable</v>
          </cell>
          <cell r="F1" t="str">
            <v>Distribution du neutre</v>
          </cell>
          <cell r="G1" t="str">
            <v>Type support</v>
          </cell>
          <cell r="H1" t="str">
            <v>Style support</v>
          </cell>
          <cell r="I1" t="str">
            <v>Marque support</v>
          </cell>
          <cell r="J1" t="str">
            <v>Etat support</v>
          </cell>
          <cell r="K1" t="str">
            <v>Hauteur</v>
          </cell>
          <cell r="L1" t="str">
            <v>Saillie</v>
          </cell>
          <cell r="M1" t="str">
            <v>Section</v>
          </cell>
          <cell r="N1" t="str">
            <v>Matériau</v>
          </cell>
          <cell r="P1" t="str">
            <v>Type de protection electrique</v>
          </cell>
          <cell r="Q1" t="str">
            <v>Conformité</v>
          </cell>
          <cell r="T1" t="str">
            <v>Présence d'une prise festivité</v>
          </cell>
          <cell r="U1" t="str">
            <v>Décoration urbaine</v>
          </cell>
          <cell r="V1" t="str">
            <v>Type lanterne</v>
          </cell>
          <cell r="W1" t="str">
            <v>Marque lanterne</v>
          </cell>
          <cell r="X1" t="str">
            <v>Etat lanterne</v>
          </cell>
          <cell r="Y1" t="str">
            <v>Type vasque</v>
          </cell>
          <cell r="Z1" t="str">
            <v>Etat vasque</v>
          </cell>
          <cell r="AC1" t="str">
            <v>Niveau éclairement</v>
          </cell>
        </row>
        <row r="2">
          <cell r="A2" t="str">
            <v>ME1</v>
          </cell>
          <cell r="B2" t="str">
            <v>Aerien nu</v>
          </cell>
          <cell r="C2" t="str">
            <v>U1000 RO2V</v>
          </cell>
          <cell r="D2" t="str">
            <v xml:space="preserve"> 2  X  2,5²</v>
          </cell>
          <cell r="E2" t="str">
            <v>bon</v>
          </cell>
          <cell r="F2" t="str">
            <v>neutre commun</v>
          </cell>
          <cell r="G2" t="str">
            <v>Candelabre droit</v>
          </cell>
          <cell r="H2" t="str">
            <v>Fonctionnel</v>
          </cell>
          <cell r="I2" t="str">
            <v>Sermeto</v>
          </cell>
          <cell r="J2" t="str">
            <v>Neuf</v>
          </cell>
          <cell r="K2">
            <v>3</v>
          </cell>
          <cell r="L2">
            <v>0</v>
          </cell>
          <cell r="M2" t="str">
            <v>Cylindrique</v>
          </cell>
          <cell r="N2" t="str">
            <v>Acier galvanise</v>
          </cell>
          <cell r="P2" t="str">
            <v>Disjoncteur</v>
          </cell>
          <cell r="Q2" t="str">
            <v>Conforme</v>
          </cell>
          <cell r="T2" t="str">
            <v>non</v>
          </cell>
          <cell r="U2" t="str">
            <v>hauts parleurs</v>
          </cell>
          <cell r="V2" t="str">
            <v>Routière fonctionnelle</v>
          </cell>
          <cell r="W2" t="str">
            <v>ECLATEC</v>
          </cell>
          <cell r="X2" t="str">
            <v>Bon</v>
          </cell>
          <cell r="Y2" t="str">
            <v>Opaque</v>
          </cell>
          <cell r="Z2" t="str">
            <v>Bon</v>
          </cell>
          <cell r="AC2" t="str">
            <v>Bon niveau</v>
          </cell>
        </row>
        <row r="3">
          <cell r="A3" t="str">
            <v>ME2</v>
          </cell>
          <cell r="B3" t="str">
            <v>Aerien torsade ERDF</v>
          </cell>
          <cell r="C3" t="str">
            <v>U1000 RVFV</v>
          </cell>
          <cell r="D3" t="str">
            <v xml:space="preserve"> 2  X  4²</v>
          </cell>
          <cell r="E3" t="str">
            <v>moyen</v>
          </cell>
          <cell r="F3" t="str">
            <v>electriquement separee</v>
          </cell>
          <cell r="G3" t="str">
            <v>Candelabre simple crosse</v>
          </cell>
          <cell r="H3" t="str">
            <v>Decoratif</v>
          </cell>
          <cell r="I3" t="str">
            <v>PetitJean</v>
          </cell>
          <cell r="J3" t="str">
            <v xml:space="preserve">Bon </v>
          </cell>
          <cell r="K3">
            <v>3.5</v>
          </cell>
          <cell r="L3">
            <v>0.5</v>
          </cell>
          <cell r="M3" t="str">
            <v>Cylindro conique</v>
          </cell>
          <cell r="N3" t="str">
            <v>Acier thermolaque</v>
          </cell>
          <cell r="P3" t="str">
            <v>Differentiel</v>
          </cell>
          <cell r="Q3" t="str">
            <v>Non conforme</v>
          </cell>
          <cell r="T3" t="str">
            <v>oui avec protection</v>
          </cell>
          <cell r="U3" t="str">
            <v>massif floral</v>
          </cell>
          <cell r="V3" t="str">
            <v>Routière deco</v>
          </cell>
          <cell r="W3" t="str">
            <v>THORN</v>
          </cell>
          <cell r="X3" t="str">
            <v>Moyen</v>
          </cell>
          <cell r="Y3" t="str">
            <v>Claire</v>
          </cell>
          <cell r="Z3" t="str">
            <v>Vetuste</v>
          </cell>
          <cell r="AC3" t="str">
            <v>Trop eclaire</v>
          </cell>
        </row>
        <row r="4">
          <cell r="A4" t="str">
            <v>ME3a</v>
          </cell>
          <cell r="B4" t="str">
            <v>Aerien torsade EP</v>
          </cell>
          <cell r="C4" t="str">
            <v>Torsade</v>
          </cell>
          <cell r="D4" t="str">
            <v xml:space="preserve"> 2  X  6²</v>
          </cell>
          <cell r="E4" t="str">
            <v>à changer</v>
          </cell>
          <cell r="G4" t="str">
            <v>Candelabre double crosses</v>
          </cell>
          <cell r="I4" t="str">
            <v>GHM</v>
          </cell>
          <cell r="J4" t="str">
            <v>Moyen</v>
          </cell>
          <cell r="K4">
            <v>4</v>
          </cell>
          <cell r="L4">
            <v>1</v>
          </cell>
          <cell r="M4" t="str">
            <v>Octogonale</v>
          </cell>
          <cell r="N4" t="str">
            <v>Aluminium</v>
          </cell>
          <cell r="P4" t="str">
            <v>Fusible</v>
          </cell>
          <cell r="T4" t="str">
            <v>oui sans protection</v>
          </cell>
          <cell r="U4" t="str">
            <v>panneau de signalisation</v>
          </cell>
          <cell r="V4" t="str">
            <v>Résidentielle standard</v>
          </cell>
          <cell r="W4" t="str">
            <v>COMATELEC</v>
          </cell>
          <cell r="X4" t="str">
            <v>Vetuste</v>
          </cell>
          <cell r="Y4" t="str">
            <v>Sans</v>
          </cell>
          <cell r="Z4" t="str">
            <v>A remplacer</v>
          </cell>
          <cell r="AC4" t="str">
            <v>Peu eclaire</v>
          </cell>
        </row>
        <row r="5">
          <cell r="A5" t="str">
            <v>ME3b</v>
          </cell>
          <cell r="B5" t="str">
            <v>Souterrain</v>
          </cell>
          <cell r="C5" t="str">
            <v>Almelec</v>
          </cell>
          <cell r="D5" t="str">
            <v xml:space="preserve"> 2  X  10²</v>
          </cell>
          <cell r="G5" t="str">
            <v>Candelabre triple crosses</v>
          </cell>
          <cell r="I5" t="str">
            <v>Azuly</v>
          </cell>
          <cell r="J5" t="str">
            <v>Vétuste</v>
          </cell>
          <cell r="K5">
            <v>4.5</v>
          </cell>
          <cell r="L5">
            <v>1.5</v>
          </cell>
          <cell r="M5" t="str">
            <v>Octo conique</v>
          </cell>
          <cell r="N5" t="str">
            <v>Aluminium brosse</v>
          </cell>
          <cell r="P5" t="str">
            <v>Autre</v>
          </cell>
          <cell r="U5" t="str">
            <v>calico</v>
          </cell>
          <cell r="V5" t="str">
            <v>Résidentielle deco</v>
          </cell>
          <cell r="W5" t="str">
            <v>VHM</v>
          </cell>
          <cell r="X5" t="str">
            <v xml:space="preserve">Accidenté </v>
          </cell>
        </row>
        <row r="6">
          <cell r="A6" t="str">
            <v>ME3c</v>
          </cell>
          <cell r="B6" t="str">
            <v>Remonté aero souterraine</v>
          </cell>
          <cell r="C6" t="str">
            <v>H07NF</v>
          </cell>
          <cell r="D6" t="str">
            <v xml:space="preserve"> 2  X  16²</v>
          </cell>
          <cell r="G6" t="str">
            <v>Candelabre quadruple crosses</v>
          </cell>
          <cell r="I6" t="str">
            <v>Technilum</v>
          </cell>
          <cell r="J6" t="str">
            <v>Accidente</v>
          </cell>
          <cell r="K6">
            <v>5</v>
          </cell>
          <cell r="L6">
            <v>2</v>
          </cell>
          <cell r="M6" t="str">
            <v>Polygonale</v>
          </cell>
          <cell r="N6" t="str">
            <v>Aluminium thermolaque</v>
          </cell>
          <cell r="U6" t="str">
            <v>oriflamme</v>
          </cell>
          <cell r="V6" t="str">
            <v>Résidentielle boule</v>
          </cell>
          <cell r="W6" t="str">
            <v>LUDEC</v>
          </cell>
          <cell r="X6" t="str">
            <v>Dangereux</v>
          </cell>
        </row>
        <row r="7">
          <cell r="A7" t="str">
            <v>ME4a</v>
          </cell>
          <cell r="B7" t="str">
            <v>Façade</v>
          </cell>
          <cell r="C7" t="str">
            <v>HN933</v>
          </cell>
          <cell r="D7" t="str">
            <v xml:space="preserve"> 2  X  25²</v>
          </cell>
          <cell r="G7" t="str">
            <v>Console sur support beton EP</v>
          </cell>
          <cell r="I7" t="str">
            <v>Conimast</v>
          </cell>
          <cell r="K7">
            <v>6</v>
          </cell>
          <cell r="L7">
            <v>2.5</v>
          </cell>
          <cell r="M7" t="str">
            <v>Polygonale conique</v>
          </cell>
          <cell r="N7" t="str">
            <v>Fonte</v>
          </cell>
          <cell r="U7" t="str">
            <v>telesurveillance</v>
          </cell>
          <cell r="V7" t="str">
            <v>Traditionnelle de style</v>
          </cell>
          <cell r="W7" t="str">
            <v>RAGNI</v>
          </cell>
          <cell r="X7" t="str">
            <v>Non conforme</v>
          </cell>
        </row>
        <row r="8">
          <cell r="A8" t="str">
            <v>ME4b</v>
          </cell>
          <cell r="B8" t="str">
            <v>Autonome</v>
          </cell>
          <cell r="D8" t="str">
            <v xml:space="preserve"> 3  X  6²</v>
          </cell>
          <cell r="G8" t="str">
            <v>Console sur support bois EP</v>
          </cell>
          <cell r="I8" t="str">
            <v>Aubrilam</v>
          </cell>
          <cell r="K8">
            <v>7</v>
          </cell>
          <cell r="L8">
            <v>3</v>
          </cell>
          <cell r="M8" t="str">
            <v>Carré</v>
          </cell>
          <cell r="N8" t="str">
            <v>Fonte thermolaque</v>
          </cell>
          <cell r="U8" t="str">
            <v>autre</v>
          </cell>
          <cell r="V8" t="str">
            <v>Indirect</v>
          </cell>
          <cell r="W8" t="str">
            <v>JCL</v>
          </cell>
        </row>
        <row r="9">
          <cell r="A9" t="str">
            <v>ME5</v>
          </cell>
          <cell r="D9" t="str">
            <v xml:space="preserve"> 3  X  10²</v>
          </cell>
          <cell r="G9" t="str">
            <v>Console sur support beton ERDF</v>
          </cell>
          <cell r="I9" t="str">
            <v>autre</v>
          </cell>
          <cell r="K9">
            <v>8</v>
          </cell>
          <cell r="L9">
            <v>3.5</v>
          </cell>
          <cell r="M9" t="str">
            <v>Style</v>
          </cell>
          <cell r="N9" t="str">
            <v>Bois</v>
          </cell>
          <cell r="V9" t="str">
            <v>Balisage/Borne</v>
          </cell>
          <cell r="W9" t="str">
            <v>IEP</v>
          </cell>
        </row>
        <row r="10">
          <cell r="A10" t="str">
            <v>ME6</v>
          </cell>
          <cell r="D10" t="str">
            <v xml:space="preserve"> 3  X  16²</v>
          </cell>
          <cell r="G10" t="str">
            <v>Console sur support bois ERDF</v>
          </cell>
          <cell r="K10">
            <v>9</v>
          </cell>
          <cell r="N10" t="str">
            <v>Béton</v>
          </cell>
          <cell r="V10" t="str">
            <v>Encastré de sol</v>
          </cell>
          <cell r="W10" t="str">
            <v>ABEL</v>
          </cell>
        </row>
        <row r="11">
          <cell r="A11" t="str">
            <v>CE0</v>
          </cell>
          <cell r="D11" t="str">
            <v xml:space="preserve"> 3  X  25²</v>
          </cell>
          <cell r="G11" t="str">
            <v>Console sur support metallique</v>
          </cell>
          <cell r="K11">
            <v>10</v>
          </cell>
          <cell r="N11" t="str">
            <v>Polyester</v>
          </cell>
          <cell r="V11" t="str">
            <v>Projecteur fonctionnel</v>
          </cell>
          <cell r="W11" t="str">
            <v>INDAL</v>
          </cell>
        </row>
        <row r="12">
          <cell r="A12" t="str">
            <v>CE1</v>
          </cell>
          <cell r="D12" t="str">
            <v xml:space="preserve"> 4  X  6²</v>
          </cell>
          <cell r="G12" t="str">
            <v>Console façade</v>
          </cell>
          <cell r="K12">
            <v>11</v>
          </cell>
          <cell r="N12" t="str">
            <v>Polyester thermolaque</v>
          </cell>
          <cell r="V12" t="str">
            <v>Projecteur sportif</v>
          </cell>
          <cell r="W12" t="str">
            <v>TECHNOPALI</v>
          </cell>
        </row>
        <row r="13">
          <cell r="A13" t="str">
            <v>CE2</v>
          </cell>
          <cell r="D13" t="str">
            <v xml:space="preserve"> 4  X  10²</v>
          </cell>
          <cell r="G13" t="str">
            <v>Borne</v>
          </cell>
          <cell r="K13">
            <v>12</v>
          </cell>
          <cell r="N13" t="str">
            <v>autre</v>
          </cell>
          <cell r="V13" t="str">
            <v>Applique murale</v>
          </cell>
          <cell r="W13" t="str">
            <v>3E</v>
          </cell>
        </row>
        <row r="14">
          <cell r="A14" t="str">
            <v>CE3</v>
          </cell>
          <cell r="D14" t="str">
            <v xml:space="preserve"> 4  X  16²</v>
          </cell>
          <cell r="G14" t="str">
            <v>Catenaire</v>
          </cell>
          <cell r="K14" t="str">
            <v>inconnue</v>
          </cell>
          <cell r="V14" t="str">
            <v>Règlette étanche</v>
          </cell>
          <cell r="W14" t="str">
            <v>HESS</v>
          </cell>
        </row>
        <row r="15">
          <cell r="A15" t="str">
            <v>CE4</v>
          </cell>
          <cell r="D15" t="str">
            <v xml:space="preserve"> 4  X  25²</v>
          </cell>
          <cell r="G15" t="str">
            <v>Sol saillie</v>
          </cell>
          <cell r="W15" t="str">
            <v>BEGA</v>
          </cell>
        </row>
        <row r="16">
          <cell r="A16" t="str">
            <v>CE5</v>
          </cell>
          <cell r="D16" t="str">
            <v xml:space="preserve"> 5  X  6²</v>
          </cell>
          <cell r="G16" t="str">
            <v>Sol encastré</v>
          </cell>
          <cell r="W16" t="str">
            <v>WE-EF</v>
          </cell>
        </row>
        <row r="17">
          <cell r="A17" t="str">
            <v>S1</v>
          </cell>
          <cell r="D17" t="str">
            <v xml:space="preserve"> 5  X  10²</v>
          </cell>
          <cell r="W17" t="str">
            <v>MAZDA</v>
          </cell>
        </row>
        <row r="18">
          <cell r="A18" t="str">
            <v>S2</v>
          </cell>
          <cell r="D18" t="str">
            <v xml:space="preserve"> 5  X  16²</v>
          </cell>
          <cell r="W18" t="str">
            <v>PHILIPS</v>
          </cell>
        </row>
        <row r="19">
          <cell r="A19" t="str">
            <v>S3</v>
          </cell>
          <cell r="D19" t="str">
            <v xml:space="preserve"> 5  X  25²</v>
          </cell>
          <cell r="W19" t="str">
            <v>IGUZZINI</v>
          </cell>
        </row>
        <row r="20">
          <cell r="A20" t="str">
            <v>S4</v>
          </cell>
          <cell r="D20" t="str">
            <v xml:space="preserve"> 2G  X  2,5²</v>
          </cell>
          <cell r="W20" t="str">
            <v>Rohl</v>
          </cell>
        </row>
        <row r="21">
          <cell r="A21" t="str">
            <v>S5</v>
          </cell>
          <cell r="D21" t="str">
            <v xml:space="preserve"> 2G  X  4²</v>
          </cell>
          <cell r="W21" t="str">
            <v>Fonte de Paris</v>
          </cell>
        </row>
        <row r="22">
          <cell r="A22" t="str">
            <v>S6</v>
          </cell>
          <cell r="D22" t="str">
            <v xml:space="preserve"> 2G  X  6²</v>
          </cell>
          <cell r="W22" t="str">
            <v>autre</v>
          </cell>
        </row>
        <row r="23">
          <cell r="A23" t="str">
            <v>S7</v>
          </cell>
          <cell r="D23" t="str">
            <v xml:space="preserve"> 2G  X  10²</v>
          </cell>
        </row>
        <row r="24">
          <cell r="D24" t="str">
            <v xml:space="preserve"> 2G  X  16²</v>
          </cell>
        </row>
        <row r="25">
          <cell r="D25" t="str">
            <v xml:space="preserve"> 2G  X  25²</v>
          </cell>
        </row>
        <row r="26">
          <cell r="D26" t="str">
            <v xml:space="preserve"> 3G  X  2,5²</v>
          </cell>
        </row>
        <row r="27">
          <cell r="D27" t="str">
            <v xml:space="preserve"> 3G  X  6²</v>
          </cell>
        </row>
        <row r="28">
          <cell r="D28" t="str">
            <v xml:space="preserve"> 3G  X  10²</v>
          </cell>
        </row>
        <row r="29">
          <cell r="D29" t="str">
            <v xml:space="preserve"> 3G  X  16²</v>
          </cell>
        </row>
        <row r="30">
          <cell r="D30" t="str">
            <v xml:space="preserve"> 3G  X  25²</v>
          </cell>
        </row>
        <row r="31">
          <cell r="D31" t="str">
            <v xml:space="preserve"> 4G  X  6²</v>
          </cell>
        </row>
        <row r="32">
          <cell r="D32" t="str">
            <v xml:space="preserve"> 4G  X  10²</v>
          </cell>
        </row>
        <row r="33">
          <cell r="D33" t="str">
            <v xml:space="preserve"> 4G  X  16²</v>
          </cell>
        </row>
        <row r="34">
          <cell r="D34" t="str">
            <v xml:space="preserve"> 4G  X  25²</v>
          </cell>
        </row>
        <row r="35">
          <cell r="D35" t="str">
            <v xml:space="preserve"> 5G  X  6²</v>
          </cell>
        </row>
        <row r="36">
          <cell r="D36" t="str">
            <v xml:space="preserve"> 5G  X  10²</v>
          </cell>
        </row>
        <row r="37">
          <cell r="D37" t="str">
            <v xml:space="preserve"> 5G  X  16²</v>
          </cell>
        </row>
        <row r="38">
          <cell r="D38" t="str">
            <v xml:space="preserve"> 5G  X  25²</v>
          </cell>
        </row>
        <row r="39">
          <cell r="D39" t="str">
            <v xml:space="preserve"> 2  X  16² PRC</v>
          </cell>
        </row>
        <row r="40">
          <cell r="D40" t="str">
            <v xml:space="preserve"> 2  X  25² PRC</v>
          </cell>
        </row>
        <row r="41">
          <cell r="D41" t="str">
            <v xml:space="preserve"> 3  X  16² PRC</v>
          </cell>
        </row>
        <row r="42">
          <cell r="D42" t="str">
            <v xml:space="preserve"> 3  X  25² PRC</v>
          </cell>
        </row>
        <row r="43">
          <cell r="D43" t="str">
            <v>inconnu</v>
          </cell>
        </row>
        <row r="44">
          <cell r="D44" t="str">
            <v>autres</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2.vml"/><Relationship Id="rId1" Type="http://schemas.openxmlformats.org/officeDocument/2006/relationships/drawing" Target="../drawings/drawing2.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9" Type="http://schemas.openxmlformats.org/officeDocument/2006/relationships/ctrlProp" Target="../ctrlProps/ctrlProp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18" Type="http://schemas.openxmlformats.org/officeDocument/2006/relationships/ctrlProp" Target="../ctrlProps/ctrlProp23.xml"/><Relationship Id="rId3" Type="http://schemas.openxmlformats.org/officeDocument/2006/relationships/ctrlProp" Target="../ctrlProps/ctrlProp8.xml"/><Relationship Id="rId21" Type="http://schemas.openxmlformats.org/officeDocument/2006/relationships/ctrlProp" Target="../ctrlProps/ctrlProp26.xml"/><Relationship Id="rId7" Type="http://schemas.openxmlformats.org/officeDocument/2006/relationships/ctrlProp" Target="../ctrlProps/ctrlProp12.xml"/><Relationship Id="rId12" Type="http://schemas.openxmlformats.org/officeDocument/2006/relationships/ctrlProp" Target="../ctrlProps/ctrlProp17.xml"/><Relationship Id="rId17" Type="http://schemas.openxmlformats.org/officeDocument/2006/relationships/ctrlProp" Target="../ctrlProps/ctrlProp22.xml"/><Relationship Id="rId2" Type="http://schemas.openxmlformats.org/officeDocument/2006/relationships/vmlDrawing" Target="../drawings/vmlDrawing3.vml"/><Relationship Id="rId16" Type="http://schemas.openxmlformats.org/officeDocument/2006/relationships/ctrlProp" Target="../ctrlProps/ctrlProp21.xml"/><Relationship Id="rId20" Type="http://schemas.openxmlformats.org/officeDocument/2006/relationships/ctrlProp" Target="../ctrlProps/ctrlProp25.xml"/><Relationship Id="rId1" Type="http://schemas.openxmlformats.org/officeDocument/2006/relationships/drawing" Target="../drawings/drawing4.xml"/><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5" Type="http://schemas.openxmlformats.org/officeDocument/2006/relationships/ctrlProp" Target="../ctrlProps/ctrlProp20.xml"/><Relationship Id="rId10" Type="http://schemas.openxmlformats.org/officeDocument/2006/relationships/ctrlProp" Target="../ctrlProps/ctrlProp15.xml"/><Relationship Id="rId19" Type="http://schemas.openxmlformats.org/officeDocument/2006/relationships/ctrlProp" Target="../ctrlProps/ctrlProp24.xml"/><Relationship Id="rId4" Type="http://schemas.openxmlformats.org/officeDocument/2006/relationships/ctrlProp" Target="../ctrlProps/ctrlProp9.xml"/><Relationship Id="rId9" Type="http://schemas.openxmlformats.org/officeDocument/2006/relationships/ctrlProp" Target="../ctrlProps/ctrlProp14.xml"/><Relationship Id="rId14"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M129"/>
  <sheetViews>
    <sheetView topLeftCell="A101" zoomScale="85" zoomScaleNormal="85" workbookViewId="0">
      <selection activeCell="F113" sqref="F113"/>
    </sheetView>
  </sheetViews>
  <sheetFormatPr baseColWidth="10" defaultColWidth="10" defaultRowHeight="14.4"/>
  <cols>
    <col min="1" max="1" width="1.19921875" style="61" customWidth="1"/>
    <col min="2" max="2" width="66.19921875" style="61" customWidth="1"/>
    <col min="3" max="3" width="16.3984375" style="61" customWidth="1"/>
    <col min="4" max="4" width="10" style="61"/>
    <col min="5" max="5" width="13.59765625" style="61" bestFit="1" customWidth="1"/>
    <col min="6" max="6" width="16.5" style="61" customWidth="1"/>
    <col min="7" max="7" width="17" style="61" bestFit="1" customWidth="1"/>
    <col min="8" max="8" width="10" style="61"/>
    <col min="9" max="9" width="14.3984375" style="61" bestFit="1" customWidth="1"/>
    <col min="10" max="10" width="13.3984375" style="61" customWidth="1"/>
    <col min="11" max="11" width="1.19921875" style="61" customWidth="1"/>
    <col min="12" max="12" width="10" style="61"/>
    <col min="13" max="13" width="14.5" style="62" customWidth="1"/>
    <col min="14" max="16384" width="10" style="61"/>
  </cols>
  <sheetData>
    <row r="1" spans="1:11" ht="16.5" customHeight="1" thickBot="1">
      <c r="A1" s="63"/>
      <c r="B1" s="63"/>
      <c r="C1" s="63"/>
      <c r="D1" s="63"/>
      <c r="E1" s="63"/>
      <c r="F1" s="63"/>
      <c r="G1" s="63"/>
      <c r="H1" s="63"/>
      <c r="I1" s="63"/>
      <c r="J1" s="63"/>
      <c r="K1" s="63"/>
    </row>
    <row r="2" spans="1:11" ht="18" customHeight="1" thickBot="1">
      <c r="A2" s="63"/>
      <c r="B2" s="604" t="s">
        <v>791</v>
      </c>
      <c r="C2" s="605"/>
      <c r="D2" s="605"/>
      <c r="E2" s="605"/>
      <c r="F2" s="605"/>
      <c r="G2" s="605"/>
      <c r="H2" s="605"/>
      <c r="I2" s="605"/>
      <c r="J2" s="606"/>
      <c r="K2" s="63"/>
    </row>
    <row r="3" spans="1:11" ht="18" customHeight="1" thickBot="1">
      <c r="A3" s="63"/>
      <c r="B3" s="591" t="s">
        <v>792</v>
      </c>
      <c r="C3" s="592"/>
      <c r="D3" s="592"/>
      <c r="E3" s="592"/>
      <c r="F3" s="592"/>
      <c r="G3" s="592"/>
      <c r="H3" s="592"/>
      <c r="I3" s="592"/>
      <c r="J3" s="593"/>
      <c r="K3" s="63"/>
    </row>
    <row r="4" spans="1:11" ht="18" customHeight="1" thickBot="1">
      <c r="A4" s="63"/>
      <c r="B4" s="591" t="s">
        <v>374</v>
      </c>
      <c r="C4" s="592"/>
      <c r="D4" s="592"/>
      <c r="E4" s="592"/>
      <c r="F4" s="592"/>
      <c r="G4" s="592"/>
      <c r="H4" s="592"/>
      <c r="I4" s="592"/>
      <c r="J4" s="593"/>
      <c r="K4" s="63"/>
    </row>
    <row r="5" spans="1:11" ht="18" customHeight="1" thickBot="1">
      <c r="A5" s="63"/>
      <c r="B5" s="186"/>
      <c r="C5" s="63"/>
      <c r="D5" s="63"/>
      <c r="E5" s="63"/>
      <c r="F5" s="63"/>
      <c r="G5" s="63"/>
      <c r="H5" s="63"/>
      <c r="I5" s="63"/>
      <c r="J5" s="63"/>
      <c r="K5" s="63"/>
    </row>
    <row r="6" spans="1:11" ht="15.75" customHeight="1" thickBot="1">
      <c r="A6" s="63"/>
      <c r="B6" s="92" t="s">
        <v>373</v>
      </c>
      <c r="C6" s="185"/>
      <c r="D6" s="63"/>
      <c r="E6" s="63"/>
      <c r="F6" s="63"/>
      <c r="G6" s="63"/>
      <c r="H6" s="63"/>
      <c r="I6" s="63"/>
      <c r="J6" s="63"/>
      <c r="K6" s="63"/>
    </row>
    <row r="7" spans="1:11" ht="15.75" customHeight="1" thickBot="1">
      <c r="A7" s="63"/>
      <c r="B7" s="184" t="s">
        <v>722</v>
      </c>
      <c r="C7" s="183"/>
      <c r="D7" s="63"/>
      <c r="E7" s="63"/>
      <c r="F7" s="63"/>
      <c r="G7" s="63"/>
      <c r="H7" s="63"/>
      <c r="I7" s="63"/>
      <c r="J7" s="63"/>
      <c r="K7" s="63"/>
    </row>
    <row r="8" spans="1:11" ht="15.75" customHeight="1" thickBot="1">
      <c r="A8" s="63"/>
      <c r="B8" s="184" t="s">
        <v>9</v>
      </c>
      <c r="C8" s="183"/>
      <c r="D8" s="63"/>
      <c r="E8" s="63"/>
      <c r="F8" s="63"/>
      <c r="G8" s="63"/>
      <c r="H8" s="63"/>
      <c r="I8" s="63"/>
      <c r="J8" s="63"/>
      <c r="K8" s="63"/>
    </row>
    <row r="9" spans="1:11" ht="15.75" customHeight="1" thickBot="1">
      <c r="A9" s="63"/>
      <c r="B9" s="184" t="s">
        <v>372</v>
      </c>
      <c r="C9" s="183"/>
      <c r="D9" s="182" t="s">
        <v>371</v>
      </c>
      <c r="E9" s="63"/>
      <c r="F9" s="63"/>
      <c r="G9" s="63"/>
      <c r="H9" s="63"/>
      <c r="I9" s="63"/>
      <c r="J9" s="63"/>
      <c r="K9" s="63"/>
    </row>
    <row r="10" spans="1:11" ht="15.75" customHeight="1" thickBot="1">
      <c r="A10" s="63"/>
      <c r="B10" s="63"/>
      <c r="C10" s="63"/>
      <c r="D10" s="63"/>
      <c r="E10" s="63"/>
      <c r="F10" s="63"/>
      <c r="G10" s="63"/>
      <c r="H10" s="63"/>
      <c r="I10" s="63"/>
      <c r="J10" s="63"/>
      <c r="K10" s="63"/>
    </row>
    <row r="11" spans="1:11" ht="15.75" customHeight="1" thickBot="1">
      <c r="A11" s="63"/>
      <c r="B11" s="594" t="s">
        <v>370</v>
      </c>
      <c r="C11" s="595"/>
      <c r="D11" s="595"/>
      <c r="E11" s="595"/>
      <c r="F11" s="595"/>
      <c r="G11" s="595"/>
      <c r="H11" s="595"/>
      <c r="I11" s="595"/>
      <c r="J11" s="596"/>
      <c r="K11" s="63"/>
    </row>
    <row r="12" spans="1:11" ht="15.75" customHeight="1" thickBot="1">
      <c r="A12" s="63"/>
      <c r="B12" s="63"/>
      <c r="C12" s="109"/>
      <c r="D12" s="109"/>
      <c r="E12" s="109"/>
      <c r="F12" s="109"/>
      <c r="G12" s="63"/>
      <c r="H12" s="63"/>
      <c r="I12" s="63"/>
      <c r="J12" s="63"/>
      <c r="K12" s="63"/>
    </row>
    <row r="13" spans="1:11" ht="15.75" customHeight="1" thickBot="1">
      <c r="A13" s="63"/>
      <c r="B13" s="63"/>
      <c r="C13" s="181" t="s">
        <v>366</v>
      </c>
      <c r="D13" s="180" t="s">
        <v>365</v>
      </c>
      <c r="E13" s="179" t="s">
        <v>364</v>
      </c>
      <c r="F13" s="179" t="s">
        <v>363</v>
      </c>
      <c r="G13" s="178" t="s">
        <v>362</v>
      </c>
      <c r="H13" s="133"/>
      <c r="I13" s="63"/>
      <c r="J13" s="63"/>
      <c r="K13" s="63"/>
    </row>
    <row r="14" spans="1:11" ht="15.75" customHeight="1">
      <c r="A14" s="63"/>
      <c r="B14" s="428" t="s">
        <v>369</v>
      </c>
      <c r="C14" s="177">
        <f t="shared" ref="C14:C21" si="0">SUM(D14:G14)</f>
        <v>10</v>
      </c>
      <c r="D14" s="176">
        <v>5</v>
      </c>
      <c r="E14" s="175">
        <v>3</v>
      </c>
      <c r="F14" s="175">
        <v>2</v>
      </c>
      <c r="G14" s="174"/>
      <c r="H14" s="63"/>
      <c r="I14" s="63"/>
      <c r="J14" s="63"/>
      <c r="K14" s="63"/>
    </row>
    <row r="15" spans="1:11" ht="15.75" customHeight="1">
      <c r="A15" s="63"/>
      <c r="B15" s="429" t="s">
        <v>780</v>
      </c>
      <c r="C15" s="524">
        <f t="shared" si="0"/>
        <v>0</v>
      </c>
      <c r="D15" s="172"/>
      <c r="E15" s="171"/>
      <c r="F15" s="171"/>
      <c r="G15" s="170"/>
      <c r="H15" s="63"/>
      <c r="I15" s="63"/>
      <c r="J15" s="63"/>
      <c r="K15" s="63"/>
    </row>
    <row r="16" spans="1:11" ht="15.75" customHeight="1">
      <c r="A16" s="63"/>
      <c r="B16" s="429" t="s">
        <v>770</v>
      </c>
      <c r="C16" s="524">
        <f t="shared" si="0"/>
        <v>0</v>
      </c>
      <c r="D16" s="172"/>
      <c r="E16" s="171"/>
      <c r="F16" s="171"/>
      <c r="G16" s="170"/>
      <c r="H16" s="63"/>
      <c r="I16" s="63"/>
      <c r="J16" s="63"/>
      <c r="K16" s="63"/>
    </row>
    <row r="17" spans="1:11" ht="15.75" customHeight="1">
      <c r="A17" s="63"/>
      <c r="B17" s="429" t="s">
        <v>771</v>
      </c>
      <c r="C17" s="524">
        <f t="shared" si="0"/>
        <v>0</v>
      </c>
      <c r="D17" s="172"/>
      <c r="E17" s="171"/>
      <c r="F17" s="171"/>
      <c r="G17" s="170"/>
      <c r="H17" s="63"/>
      <c r="I17" s="63"/>
      <c r="J17" s="63"/>
      <c r="K17" s="63"/>
    </row>
    <row r="18" spans="1:11" ht="15.75" customHeight="1">
      <c r="A18" s="63"/>
      <c r="B18" s="430" t="s">
        <v>783</v>
      </c>
      <c r="C18" s="169">
        <f t="shared" si="0"/>
        <v>0</v>
      </c>
      <c r="D18" s="168"/>
      <c r="E18" s="167"/>
      <c r="F18" s="167"/>
      <c r="G18" s="163"/>
      <c r="H18" s="63"/>
      <c r="I18" s="63"/>
      <c r="J18" s="63"/>
      <c r="K18" s="63"/>
    </row>
    <row r="19" spans="1:11" ht="15.75" customHeight="1">
      <c r="A19" s="63"/>
      <c r="B19" s="430" t="s">
        <v>781</v>
      </c>
      <c r="C19" s="169">
        <f t="shared" si="0"/>
        <v>0</v>
      </c>
      <c r="D19" s="168"/>
      <c r="E19" s="167"/>
      <c r="F19" s="167"/>
      <c r="G19" s="163"/>
      <c r="H19" s="63"/>
      <c r="I19" s="63"/>
      <c r="J19" s="63"/>
      <c r="K19" s="63"/>
    </row>
    <row r="20" spans="1:11" ht="15.75" customHeight="1">
      <c r="A20" s="63"/>
      <c r="B20" s="430" t="s">
        <v>782</v>
      </c>
      <c r="C20" s="166">
        <f t="shared" si="0"/>
        <v>0</v>
      </c>
      <c r="D20" s="165"/>
      <c r="E20" s="164"/>
      <c r="F20" s="164"/>
      <c r="G20" s="163"/>
      <c r="H20" s="63"/>
      <c r="I20" s="63"/>
      <c r="J20" s="63"/>
      <c r="K20" s="63"/>
    </row>
    <row r="21" spans="1:11" ht="15.75" customHeight="1" thickBot="1">
      <c r="A21" s="63"/>
      <c r="B21" s="67" t="s">
        <v>360</v>
      </c>
      <c r="C21" s="162">
        <f t="shared" si="0"/>
        <v>0</v>
      </c>
      <c r="D21" s="161"/>
      <c r="E21" s="160"/>
      <c r="F21" s="159"/>
      <c r="G21" s="154"/>
      <c r="H21" s="63"/>
      <c r="I21" s="63"/>
      <c r="J21" s="63"/>
      <c r="K21" s="63"/>
    </row>
    <row r="22" spans="1:11" ht="15.75" customHeight="1" thickBot="1">
      <c r="A22" s="63"/>
      <c r="B22" s="63"/>
      <c r="C22" s="63"/>
      <c r="D22" s="63"/>
      <c r="E22" s="63"/>
      <c r="F22" s="63"/>
      <c r="G22" s="63"/>
      <c r="H22" s="63"/>
      <c r="I22" s="63"/>
      <c r="J22" s="63"/>
      <c r="K22" s="63"/>
    </row>
    <row r="23" spans="1:11" ht="15.75" customHeight="1">
      <c r="A23" s="63"/>
      <c r="B23" s="599" t="s">
        <v>331</v>
      </c>
      <c r="C23" s="158" t="s">
        <v>359</v>
      </c>
      <c r="D23" s="157" t="s">
        <v>358</v>
      </c>
      <c r="E23" s="157" t="s">
        <v>357</v>
      </c>
      <c r="F23" s="157" t="s">
        <v>356</v>
      </c>
      <c r="G23" s="157" t="s">
        <v>355</v>
      </c>
      <c r="H23" s="157" t="s">
        <v>330</v>
      </c>
      <c r="I23" s="331" t="s">
        <v>326</v>
      </c>
      <c r="J23" s="332" t="s">
        <v>325</v>
      </c>
      <c r="K23" s="63"/>
    </row>
    <row r="24" spans="1:11" ht="15.75" customHeight="1" thickBot="1">
      <c r="A24" s="63"/>
      <c r="B24" s="600"/>
      <c r="C24" s="156"/>
      <c r="D24" s="155"/>
      <c r="E24" s="155"/>
      <c r="F24" s="155"/>
      <c r="G24" s="155"/>
      <c r="H24" s="155"/>
      <c r="I24" s="155"/>
      <c r="J24" s="154"/>
      <c r="K24" s="63"/>
    </row>
    <row r="25" spans="1:11" ht="15.75" customHeight="1" thickBot="1">
      <c r="A25" s="63"/>
      <c r="B25" s="63"/>
      <c r="C25" s="87"/>
      <c r="D25" s="87"/>
      <c r="E25" s="87"/>
      <c r="F25" s="87"/>
      <c r="G25" s="87"/>
      <c r="H25" s="87"/>
      <c r="I25" s="87"/>
      <c r="J25" s="87"/>
      <c r="K25" s="63"/>
    </row>
    <row r="26" spans="1:11" ht="15.75" customHeight="1">
      <c r="A26" s="63"/>
      <c r="B26" s="607" t="s">
        <v>368</v>
      </c>
      <c r="C26" s="158" t="s">
        <v>328</v>
      </c>
      <c r="D26" s="157" t="s">
        <v>327</v>
      </c>
      <c r="E26" s="157" t="s">
        <v>354</v>
      </c>
      <c r="F26" s="331" t="s">
        <v>326</v>
      </c>
      <c r="G26" s="331" t="s">
        <v>325</v>
      </c>
      <c r="H26" s="332" t="s">
        <v>324</v>
      </c>
      <c r="I26" s="87"/>
      <c r="J26" s="87"/>
      <c r="K26" s="63"/>
    </row>
    <row r="27" spans="1:11" ht="15.75" customHeight="1" thickBot="1">
      <c r="A27" s="63"/>
      <c r="B27" s="608"/>
      <c r="C27" s="156"/>
      <c r="D27" s="155"/>
      <c r="E27" s="155"/>
      <c r="F27" s="155"/>
      <c r="G27" s="155"/>
      <c r="H27" s="154"/>
      <c r="I27" s="87"/>
      <c r="J27" s="87"/>
      <c r="K27" s="63"/>
    </row>
    <row r="28" spans="1:11" ht="15.75" customHeight="1" thickBot="1">
      <c r="A28" s="63"/>
      <c r="B28" s="63"/>
      <c r="C28" s="87"/>
      <c r="D28" s="87"/>
      <c r="E28" s="87"/>
      <c r="F28" s="87"/>
      <c r="G28" s="87"/>
      <c r="H28" s="87"/>
      <c r="I28" s="87"/>
      <c r="J28" s="87"/>
      <c r="K28" s="63"/>
    </row>
    <row r="29" spans="1:11" ht="15.75" customHeight="1">
      <c r="A29" s="63"/>
      <c r="B29" s="609" t="s">
        <v>353</v>
      </c>
      <c r="C29" s="153" t="s">
        <v>352</v>
      </c>
      <c r="D29" s="152" t="s">
        <v>330</v>
      </c>
      <c r="E29" s="87"/>
      <c r="F29" s="149"/>
      <c r="G29" s="149"/>
      <c r="H29" s="149"/>
      <c r="I29" s="87"/>
      <c r="J29" s="87"/>
      <c r="K29" s="63"/>
    </row>
    <row r="30" spans="1:11" ht="15.75" customHeight="1" thickBot="1">
      <c r="A30" s="63"/>
      <c r="B30" s="610"/>
      <c r="C30" s="151"/>
      <c r="D30" s="150"/>
      <c r="E30" s="149"/>
      <c r="F30" s="149"/>
      <c r="G30" s="149"/>
      <c r="H30" s="149"/>
      <c r="I30" s="87"/>
      <c r="J30" s="87"/>
      <c r="K30" s="63"/>
    </row>
    <row r="31" spans="1:11" ht="15.75" customHeight="1" thickBot="1">
      <c r="A31" s="63"/>
      <c r="B31" s="63"/>
      <c r="C31" s="63"/>
      <c r="D31" s="63"/>
      <c r="E31" s="63"/>
      <c r="F31" s="63"/>
      <c r="G31" s="63"/>
      <c r="H31" s="63"/>
      <c r="I31" s="63"/>
      <c r="J31" s="63"/>
      <c r="K31" s="63"/>
    </row>
    <row r="32" spans="1:11" ht="15.75" customHeight="1" thickBot="1">
      <c r="A32" s="63"/>
      <c r="B32" s="594" t="s">
        <v>367</v>
      </c>
      <c r="C32" s="595"/>
      <c r="D32" s="595"/>
      <c r="E32" s="595"/>
      <c r="F32" s="595"/>
      <c r="G32" s="595"/>
      <c r="H32" s="595"/>
      <c r="I32" s="595"/>
      <c r="J32" s="596"/>
      <c r="K32" s="63"/>
    </row>
    <row r="33" spans="1:11" ht="15.75" customHeight="1" thickBot="1">
      <c r="A33" s="63"/>
      <c r="B33" s="63"/>
      <c r="C33" s="109"/>
      <c r="D33" s="109"/>
      <c r="E33" s="109"/>
      <c r="F33" s="109"/>
      <c r="G33" s="63"/>
      <c r="H33" s="63"/>
      <c r="I33" s="63"/>
      <c r="J33" s="63"/>
      <c r="K33" s="63"/>
    </row>
    <row r="34" spans="1:11" ht="15.75" customHeight="1" thickBot="1">
      <c r="A34" s="63"/>
      <c r="B34" s="63"/>
      <c r="C34" s="181" t="s">
        <v>366</v>
      </c>
      <c r="D34" s="180" t="s">
        <v>365</v>
      </c>
      <c r="E34" s="179" t="s">
        <v>364</v>
      </c>
      <c r="F34" s="179" t="s">
        <v>363</v>
      </c>
      <c r="G34" s="178" t="s">
        <v>362</v>
      </c>
      <c r="H34" s="133"/>
      <c r="I34" s="63"/>
      <c r="J34" s="63"/>
      <c r="K34" s="63"/>
    </row>
    <row r="35" spans="1:11" ht="15.75" customHeight="1">
      <c r="A35" s="63"/>
      <c r="B35" s="389" t="s">
        <v>763</v>
      </c>
      <c r="C35" s="177">
        <f t="shared" ref="C35:C42" si="1">SUM(D35:G35)</f>
        <v>10</v>
      </c>
      <c r="D35" s="176">
        <v>5</v>
      </c>
      <c r="E35" s="175">
        <v>3</v>
      </c>
      <c r="F35" s="175">
        <v>2</v>
      </c>
      <c r="G35" s="174"/>
      <c r="H35" s="63"/>
      <c r="I35" s="63"/>
      <c r="J35" s="63"/>
      <c r="K35" s="63"/>
    </row>
    <row r="36" spans="1:11" ht="15.75" customHeight="1">
      <c r="A36" s="63"/>
      <c r="B36" s="429" t="s">
        <v>780</v>
      </c>
      <c r="C36" s="173">
        <f t="shared" si="1"/>
        <v>0</v>
      </c>
      <c r="D36" s="172"/>
      <c r="E36" s="171"/>
      <c r="F36" s="171"/>
      <c r="G36" s="170"/>
      <c r="H36" s="63"/>
      <c r="I36" s="63"/>
      <c r="J36" s="63"/>
      <c r="K36" s="63"/>
    </row>
    <row r="37" spans="1:11" ht="15.75" customHeight="1">
      <c r="A37" s="63"/>
      <c r="B37" s="429" t="s">
        <v>770</v>
      </c>
      <c r="C37" s="173">
        <f t="shared" si="1"/>
        <v>0</v>
      </c>
      <c r="D37" s="172"/>
      <c r="E37" s="171"/>
      <c r="F37" s="171"/>
      <c r="G37" s="170"/>
      <c r="H37" s="63"/>
      <c r="I37" s="63"/>
      <c r="J37" s="63"/>
      <c r="K37" s="63"/>
    </row>
    <row r="38" spans="1:11" ht="15.75" customHeight="1">
      <c r="A38" s="63"/>
      <c r="B38" s="429" t="s">
        <v>771</v>
      </c>
      <c r="C38" s="173">
        <f t="shared" si="1"/>
        <v>0</v>
      </c>
      <c r="D38" s="172"/>
      <c r="E38" s="171"/>
      <c r="F38" s="171"/>
      <c r="G38" s="170"/>
      <c r="H38" s="63"/>
      <c r="I38" s="63"/>
      <c r="J38" s="63"/>
      <c r="K38" s="63"/>
    </row>
    <row r="39" spans="1:11" ht="15.75" customHeight="1">
      <c r="A39" s="63"/>
      <c r="B39" s="132" t="s">
        <v>335</v>
      </c>
      <c r="C39" s="169">
        <f t="shared" si="1"/>
        <v>0</v>
      </c>
      <c r="D39" s="168"/>
      <c r="E39" s="167"/>
      <c r="F39" s="167"/>
      <c r="G39" s="163"/>
      <c r="H39" s="63"/>
      <c r="I39" s="63"/>
      <c r="J39" s="63"/>
      <c r="K39" s="63"/>
    </row>
    <row r="40" spans="1:11" ht="15.75" customHeight="1">
      <c r="A40" s="63"/>
      <c r="B40" s="132" t="s">
        <v>334</v>
      </c>
      <c r="C40" s="169">
        <f t="shared" si="1"/>
        <v>0</v>
      </c>
      <c r="D40" s="168"/>
      <c r="E40" s="167"/>
      <c r="F40" s="167"/>
      <c r="G40" s="163"/>
      <c r="H40" s="63"/>
      <c r="I40" s="63"/>
      <c r="J40" s="63"/>
      <c r="K40" s="63"/>
    </row>
    <row r="41" spans="1:11" ht="15.75" customHeight="1">
      <c r="A41" s="63"/>
      <c r="B41" s="132" t="s">
        <v>361</v>
      </c>
      <c r="C41" s="166">
        <f t="shared" si="1"/>
        <v>0</v>
      </c>
      <c r="D41" s="165"/>
      <c r="E41" s="164"/>
      <c r="F41" s="164"/>
      <c r="G41" s="163"/>
      <c r="H41" s="63"/>
      <c r="I41" s="63"/>
      <c r="J41" s="63"/>
      <c r="K41" s="63"/>
    </row>
    <row r="42" spans="1:11" ht="15.75" customHeight="1" thickBot="1">
      <c r="A42" s="63"/>
      <c r="B42" s="67" t="s">
        <v>360</v>
      </c>
      <c r="C42" s="162">
        <f t="shared" si="1"/>
        <v>0</v>
      </c>
      <c r="D42" s="161"/>
      <c r="E42" s="160"/>
      <c r="F42" s="159"/>
      <c r="G42" s="154"/>
      <c r="H42" s="63"/>
      <c r="I42" s="63"/>
      <c r="J42" s="63"/>
      <c r="K42" s="63"/>
    </row>
    <row r="43" spans="1:11" ht="15.75" customHeight="1" thickBot="1">
      <c r="A43" s="63"/>
      <c r="B43" s="63"/>
      <c r="C43" s="63"/>
      <c r="D43" s="63"/>
      <c r="E43" s="63"/>
      <c r="F43" s="63"/>
      <c r="G43" s="63"/>
      <c r="H43" s="63"/>
      <c r="I43" s="63"/>
      <c r="J43" s="63"/>
      <c r="K43" s="63"/>
    </row>
    <row r="44" spans="1:11" ht="15.75" customHeight="1">
      <c r="A44" s="63"/>
      <c r="B44" s="599" t="s">
        <v>331</v>
      </c>
      <c r="C44" s="158" t="s">
        <v>359</v>
      </c>
      <c r="D44" s="157" t="s">
        <v>358</v>
      </c>
      <c r="E44" s="157" t="s">
        <v>357</v>
      </c>
      <c r="F44" s="157" t="s">
        <v>356</v>
      </c>
      <c r="G44" s="157" t="s">
        <v>355</v>
      </c>
      <c r="H44" s="157" t="s">
        <v>330</v>
      </c>
      <c r="I44" s="331" t="s">
        <v>326</v>
      </c>
      <c r="J44" s="332" t="s">
        <v>325</v>
      </c>
      <c r="K44" s="63"/>
    </row>
    <row r="45" spans="1:11" ht="15.75" customHeight="1" thickBot="1">
      <c r="A45" s="63"/>
      <c r="B45" s="600"/>
      <c r="C45" s="156"/>
      <c r="D45" s="155"/>
      <c r="E45" s="155"/>
      <c r="F45" s="155"/>
      <c r="G45" s="155"/>
      <c r="H45" s="155"/>
      <c r="I45" s="155"/>
      <c r="J45" s="154"/>
      <c r="K45" s="63"/>
    </row>
    <row r="46" spans="1:11" ht="15.75" customHeight="1" thickBot="1">
      <c r="A46" s="63"/>
      <c r="B46" s="63"/>
      <c r="C46" s="87"/>
      <c r="D46" s="87"/>
      <c r="E46" s="87"/>
      <c r="F46" s="87"/>
      <c r="G46" s="87"/>
      <c r="H46" s="87"/>
      <c r="I46" s="87"/>
      <c r="J46" s="87"/>
      <c r="K46" s="63"/>
    </row>
    <row r="47" spans="1:11" ht="15.75" customHeight="1">
      <c r="A47" s="63"/>
      <c r="B47" s="607" t="s">
        <v>329</v>
      </c>
      <c r="C47" s="158" t="s">
        <v>328</v>
      </c>
      <c r="D47" s="157" t="s">
        <v>327</v>
      </c>
      <c r="E47" s="157" t="s">
        <v>354</v>
      </c>
      <c r="F47" s="331" t="s">
        <v>326</v>
      </c>
      <c r="G47" s="331" t="s">
        <v>325</v>
      </c>
      <c r="H47" s="332" t="s">
        <v>324</v>
      </c>
      <c r="I47" s="87"/>
      <c r="J47" s="87"/>
      <c r="K47" s="63"/>
    </row>
    <row r="48" spans="1:11" ht="15.75" customHeight="1" thickBot="1">
      <c r="A48" s="63"/>
      <c r="B48" s="608"/>
      <c r="C48" s="156"/>
      <c r="D48" s="155"/>
      <c r="E48" s="155"/>
      <c r="F48" s="155"/>
      <c r="G48" s="155"/>
      <c r="H48" s="154"/>
      <c r="I48" s="87"/>
      <c r="J48" s="87"/>
      <c r="K48" s="63"/>
    </row>
    <row r="49" spans="1:11" ht="15.75" customHeight="1" thickBot="1">
      <c r="A49" s="63"/>
      <c r="B49" s="140"/>
      <c r="C49" s="87"/>
      <c r="D49" s="87"/>
      <c r="E49" s="87"/>
      <c r="F49" s="87"/>
      <c r="G49" s="87"/>
      <c r="H49" s="87"/>
      <c r="I49" s="87"/>
      <c r="J49" s="87"/>
      <c r="K49" s="63"/>
    </row>
    <row r="50" spans="1:11" ht="15.75" customHeight="1">
      <c r="A50" s="63"/>
      <c r="B50" s="602" t="s">
        <v>353</v>
      </c>
      <c r="C50" s="153" t="s">
        <v>352</v>
      </c>
      <c r="D50" s="152" t="s">
        <v>330</v>
      </c>
      <c r="E50" s="87"/>
      <c r="F50" s="149"/>
      <c r="G50" s="149"/>
      <c r="H50" s="149"/>
      <c r="I50" s="87"/>
      <c r="J50" s="87"/>
      <c r="K50" s="63"/>
    </row>
    <row r="51" spans="1:11" ht="15.75" customHeight="1" thickBot="1">
      <c r="A51" s="63"/>
      <c r="B51" s="603"/>
      <c r="C51" s="151"/>
      <c r="D51" s="150"/>
      <c r="E51" s="149"/>
      <c r="F51" s="149"/>
      <c r="G51" s="149"/>
      <c r="H51" s="149"/>
      <c r="I51" s="87"/>
      <c r="J51" s="87"/>
      <c r="K51" s="63"/>
    </row>
    <row r="52" spans="1:11" ht="15.75" customHeight="1" thickBot="1">
      <c r="A52" s="63"/>
      <c r="B52" s="63"/>
      <c r="C52" s="63"/>
      <c r="D52" s="63"/>
      <c r="E52" s="63"/>
      <c r="F52" s="63"/>
      <c r="G52" s="63"/>
      <c r="H52" s="63"/>
      <c r="I52" s="63"/>
      <c r="J52" s="63"/>
      <c r="K52" s="63"/>
    </row>
    <row r="53" spans="1:11" ht="15.75" customHeight="1" thickBot="1">
      <c r="A53" s="63"/>
      <c r="B53" s="594" t="s">
        <v>351</v>
      </c>
      <c r="C53" s="595"/>
      <c r="D53" s="595"/>
      <c r="E53" s="595"/>
      <c r="F53" s="595"/>
      <c r="G53" s="595"/>
      <c r="H53" s="595"/>
      <c r="I53" s="595"/>
      <c r="J53" s="596"/>
      <c r="K53" s="63"/>
    </row>
    <row r="54" spans="1:11" ht="15.75" customHeight="1" thickBot="1">
      <c r="A54" s="63"/>
      <c r="B54" s="63"/>
      <c r="C54" s="63"/>
      <c r="D54" s="63"/>
      <c r="E54" s="63"/>
      <c r="F54" s="63"/>
      <c r="G54" s="63"/>
      <c r="H54" s="63"/>
      <c r="I54" s="63"/>
      <c r="J54" s="63"/>
      <c r="K54" s="63"/>
    </row>
    <row r="55" spans="1:11" ht="15.75" customHeight="1">
      <c r="A55" s="63"/>
      <c r="B55" s="89" t="s">
        <v>350</v>
      </c>
      <c r="C55" s="123"/>
      <c r="D55" s="114" t="s">
        <v>308</v>
      </c>
      <c r="E55" s="63"/>
      <c r="F55" s="63"/>
      <c r="G55" s="63"/>
      <c r="H55" s="63"/>
      <c r="I55" s="63"/>
      <c r="J55" s="63"/>
      <c r="K55" s="63"/>
    </row>
    <row r="56" spans="1:11" ht="15.75" customHeight="1">
      <c r="A56" s="63"/>
      <c r="B56" s="148" t="s">
        <v>349</v>
      </c>
      <c r="C56" s="147"/>
      <c r="D56" s="118" t="s">
        <v>308</v>
      </c>
      <c r="E56" s="63"/>
      <c r="F56" s="63"/>
      <c r="G56" s="63"/>
      <c r="H56" s="63"/>
      <c r="I56" s="63"/>
      <c r="J56" s="63"/>
      <c r="K56" s="63"/>
    </row>
    <row r="57" spans="1:11" ht="15.75" customHeight="1">
      <c r="A57" s="63"/>
      <c r="B57" s="122" t="s">
        <v>348</v>
      </c>
      <c r="C57" s="121">
        <v>1000</v>
      </c>
      <c r="D57" s="119" t="s">
        <v>308</v>
      </c>
      <c r="E57" s="94"/>
      <c r="F57" s="63"/>
      <c r="G57" s="95"/>
      <c r="H57" s="63"/>
      <c r="I57" s="63"/>
      <c r="J57" s="63"/>
      <c r="K57" s="63"/>
    </row>
    <row r="58" spans="1:11" ht="15.75" customHeight="1">
      <c r="A58" s="63"/>
      <c r="B58" s="80" t="s">
        <v>347</v>
      </c>
      <c r="C58" s="440">
        <f>Luminaires!AC29/1000</f>
        <v>0.2</v>
      </c>
      <c r="D58" s="118" t="s">
        <v>304</v>
      </c>
      <c r="E58" s="146"/>
      <c r="F58" s="63"/>
      <c r="G58" s="95"/>
      <c r="H58" s="63"/>
      <c r="I58" s="63"/>
      <c r="J58" s="63"/>
      <c r="K58" s="63"/>
    </row>
    <row r="59" spans="1:11" ht="15.75" customHeight="1">
      <c r="A59" s="63"/>
      <c r="B59" s="120" t="s">
        <v>346</v>
      </c>
      <c r="C59" s="441">
        <f>Luminaires!AD29/1000</f>
        <v>0.1</v>
      </c>
      <c r="D59" s="119" t="s">
        <v>304</v>
      </c>
      <c r="E59" s="146"/>
      <c r="F59" s="145"/>
      <c r="G59" s="95"/>
      <c r="H59" s="63"/>
      <c r="I59" s="63"/>
      <c r="J59" s="63"/>
      <c r="K59" s="63"/>
    </row>
    <row r="60" spans="1:11" ht="15.75" customHeight="1">
      <c r="A60" s="63"/>
      <c r="B60" s="80" t="s">
        <v>345</v>
      </c>
      <c r="C60" s="144">
        <f>C58*1000/C14</f>
        <v>20</v>
      </c>
      <c r="D60" s="118" t="s">
        <v>316</v>
      </c>
      <c r="E60" s="63"/>
      <c r="F60" s="63"/>
      <c r="G60" s="63"/>
      <c r="H60" s="63"/>
      <c r="I60" s="63"/>
      <c r="J60" s="63"/>
      <c r="K60" s="63"/>
    </row>
    <row r="61" spans="1:11" ht="15.75" customHeight="1" thickBot="1">
      <c r="A61" s="63"/>
      <c r="B61" s="117" t="s">
        <v>344</v>
      </c>
      <c r="C61" s="143">
        <f>C59*1000/C35</f>
        <v>10</v>
      </c>
      <c r="D61" s="111" t="s">
        <v>316</v>
      </c>
      <c r="E61" s="63"/>
      <c r="F61" s="63"/>
      <c r="G61" s="63"/>
      <c r="H61" s="63"/>
      <c r="I61" s="63"/>
      <c r="J61" s="63"/>
      <c r="K61" s="63"/>
    </row>
    <row r="62" spans="1:11" ht="15.75" customHeight="1" thickBot="1">
      <c r="A62" s="63"/>
      <c r="B62" s="63"/>
      <c r="C62" s="116"/>
      <c r="D62" s="63"/>
      <c r="E62" s="63"/>
      <c r="F62" s="63"/>
      <c r="G62" s="63"/>
      <c r="H62" s="63"/>
      <c r="I62" s="63"/>
      <c r="J62" s="63"/>
      <c r="K62" s="63"/>
    </row>
    <row r="63" spans="1:11" ht="15.75" customHeight="1">
      <c r="A63" s="63"/>
      <c r="B63" s="70" t="s">
        <v>343</v>
      </c>
      <c r="C63" s="142"/>
      <c r="D63" s="114" t="s">
        <v>312</v>
      </c>
      <c r="E63" s="63"/>
      <c r="F63" s="63"/>
      <c r="G63" s="63"/>
      <c r="H63" s="63"/>
      <c r="I63" s="63"/>
      <c r="J63" s="63"/>
      <c r="K63" s="63"/>
    </row>
    <row r="64" spans="1:11" ht="15.75" customHeight="1" thickBot="1">
      <c r="A64" s="63"/>
      <c r="B64" s="113" t="s">
        <v>342</v>
      </c>
      <c r="C64" s="141"/>
      <c r="D64" s="111" t="s">
        <v>312</v>
      </c>
      <c r="E64" s="63"/>
      <c r="F64" s="63"/>
      <c r="G64" s="63"/>
      <c r="H64" s="63"/>
      <c r="I64" s="63"/>
      <c r="J64" s="63"/>
      <c r="K64" s="63"/>
    </row>
    <row r="65" spans="1:11" ht="15.75" customHeight="1" thickBot="1">
      <c r="A65" s="63"/>
      <c r="B65" s="63"/>
      <c r="C65" s="63"/>
      <c r="D65" s="63"/>
      <c r="E65" s="63"/>
      <c r="F65" s="63"/>
      <c r="G65" s="63"/>
      <c r="H65" s="63"/>
      <c r="I65" s="63"/>
      <c r="J65" s="63"/>
      <c r="K65" s="63"/>
    </row>
    <row r="66" spans="1:11" ht="15.75" customHeight="1" thickBot="1">
      <c r="A66" s="63"/>
      <c r="B66" s="588" t="s">
        <v>341</v>
      </c>
      <c r="C66" s="589"/>
      <c r="D66" s="589"/>
      <c r="E66" s="589"/>
      <c r="F66" s="589"/>
      <c r="G66" s="589"/>
      <c r="H66" s="590"/>
      <c r="I66" s="63"/>
      <c r="J66" s="63"/>
      <c r="K66" s="63"/>
    </row>
    <row r="67" spans="1:11" ht="15.75" customHeight="1" thickBot="1">
      <c r="A67" s="63"/>
      <c r="B67" s="140"/>
      <c r="C67" s="63"/>
      <c r="D67" s="63"/>
      <c r="E67" s="63"/>
      <c r="F67" s="63"/>
      <c r="G67" s="63"/>
      <c r="H67" s="63"/>
      <c r="I67" s="63"/>
      <c r="J67" s="63"/>
      <c r="K67" s="63"/>
    </row>
    <row r="68" spans="1:11" ht="78.75" customHeight="1" thickBot="1">
      <c r="A68" s="63"/>
      <c r="B68" s="139" t="s">
        <v>340</v>
      </c>
      <c r="C68" s="138" t="s">
        <v>339</v>
      </c>
      <c r="D68" s="137" t="s">
        <v>338</v>
      </c>
      <c r="E68" s="137"/>
      <c r="F68" s="137"/>
      <c r="G68" s="136"/>
      <c r="H68" s="135" t="s">
        <v>337</v>
      </c>
      <c r="I68" s="63"/>
      <c r="J68" s="63"/>
      <c r="K68" s="63"/>
    </row>
    <row r="69" spans="1:11" ht="15.75" customHeight="1" thickBot="1">
      <c r="A69" s="63"/>
      <c r="B69" s="63"/>
      <c r="C69" s="63"/>
      <c r="D69" s="63"/>
      <c r="E69" s="63"/>
      <c r="F69" s="63"/>
      <c r="G69" s="63"/>
      <c r="H69" s="63"/>
      <c r="I69" s="63"/>
      <c r="J69" s="63"/>
      <c r="K69" s="63"/>
    </row>
    <row r="70" spans="1:11" ht="15.75" customHeight="1" thickBot="1">
      <c r="A70" s="63"/>
      <c r="B70" s="594" t="s">
        <v>336</v>
      </c>
      <c r="C70" s="595"/>
      <c r="D70" s="595"/>
      <c r="E70" s="595"/>
      <c r="F70" s="595"/>
      <c r="G70" s="595"/>
      <c r="H70" s="595"/>
      <c r="I70" s="595"/>
      <c r="J70" s="596"/>
      <c r="K70" s="63"/>
    </row>
    <row r="71" spans="1:11" ht="15.75" customHeight="1" thickBot="1">
      <c r="A71" s="63"/>
      <c r="B71" s="63"/>
      <c r="C71" s="63"/>
      <c r="D71" s="109"/>
      <c r="E71" s="109"/>
      <c r="F71" s="109"/>
      <c r="G71" s="63"/>
      <c r="H71" s="63"/>
      <c r="I71" s="63"/>
      <c r="J71" s="63"/>
      <c r="K71" s="63"/>
    </row>
    <row r="72" spans="1:11" ht="15.75" customHeight="1">
      <c r="A72" s="63"/>
      <c r="B72" s="525" t="s">
        <v>847</v>
      </c>
      <c r="C72" s="478">
        <f>Luminaires!AK29</f>
        <v>5</v>
      </c>
      <c r="D72" s="63"/>
      <c r="E72" s="601"/>
      <c r="F72" s="601"/>
      <c r="G72" s="133"/>
      <c r="H72" s="63"/>
      <c r="I72" s="134"/>
      <c r="J72" s="63"/>
      <c r="K72" s="63"/>
    </row>
    <row r="73" spans="1:11" ht="15.75" customHeight="1">
      <c r="A73" s="63"/>
      <c r="B73" s="429" t="s">
        <v>780</v>
      </c>
      <c r="C73" s="326"/>
      <c r="D73" s="63"/>
      <c r="E73" s="109"/>
      <c r="F73" s="109"/>
      <c r="G73" s="133"/>
      <c r="H73" s="63"/>
      <c r="I73" s="134"/>
      <c r="J73" s="63"/>
      <c r="K73" s="63"/>
    </row>
    <row r="74" spans="1:11" ht="15.75" customHeight="1">
      <c r="A74" s="63"/>
      <c r="B74" s="429" t="s">
        <v>770</v>
      </c>
      <c r="C74" s="326"/>
      <c r="D74" s="63"/>
      <c r="E74" s="109"/>
      <c r="F74" s="109"/>
      <c r="G74" s="133"/>
      <c r="H74" s="63"/>
      <c r="I74" s="134"/>
      <c r="J74" s="63"/>
      <c r="K74" s="63"/>
    </row>
    <row r="75" spans="1:11" ht="15.75" customHeight="1">
      <c r="A75" s="63"/>
      <c r="B75" s="429" t="s">
        <v>771</v>
      </c>
      <c r="C75" s="326"/>
      <c r="D75" s="63"/>
      <c r="E75" s="109"/>
      <c r="F75" s="109"/>
      <c r="G75" s="133"/>
      <c r="H75" s="63"/>
      <c r="I75" s="134"/>
      <c r="J75" s="63"/>
      <c r="K75" s="63"/>
    </row>
    <row r="76" spans="1:11" ht="15.75" customHeight="1">
      <c r="A76" s="63"/>
      <c r="B76" s="430" t="s">
        <v>784</v>
      </c>
      <c r="C76" s="390">
        <f>Luminaires!AJ29</f>
        <v>1</v>
      </c>
      <c r="D76" s="63"/>
      <c r="E76" s="601"/>
      <c r="F76" s="601"/>
      <c r="G76" s="63"/>
      <c r="H76" s="133"/>
      <c r="I76" s="63"/>
      <c r="J76" s="63"/>
      <c r="K76" s="63"/>
    </row>
    <row r="77" spans="1:11" ht="15.75" customHeight="1">
      <c r="A77" s="63"/>
      <c r="B77" s="430" t="s">
        <v>335</v>
      </c>
      <c r="C77" s="131"/>
      <c r="D77" s="63"/>
      <c r="E77" s="601"/>
      <c r="F77" s="601"/>
      <c r="G77" s="63"/>
      <c r="H77" s="133"/>
      <c r="I77" s="63"/>
      <c r="J77" s="63"/>
      <c r="K77" s="63"/>
    </row>
    <row r="78" spans="1:11" ht="15.75" customHeight="1">
      <c r="A78" s="63"/>
      <c r="B78" s="430" t="s">
        <v>761</v>
      </c>
      <c r="C78" s="131"/>
      <c r="D78" s="63"/>
      <c r="E78" s="63"/>
      <c r="F78" s="63"/>
      <c r="G78" s="63"/>
      <c r="H78" s="63"/>
      <c r="I78" s="93"/>
      <c r="J78" s="63"/>
      <c r="K78" s="63"/>
    </row>
    <row r="79" spans="1:11" ht="15.75" customHeight="1">
      <c r="A79" s="63"/>
      <c r="B79" s="388" t="s">
        <v>762</v>
      </c>
      <c r="C79" s="131"/>
      <c r="D79" s="63"/>
      <c r="E79" s="63"/>
      <c r="F79" s="63"/>
      <c r="G79" s="63"/>
      <c r="H79" s="63"/>
      <c r="I79" s="63"/>
      <c r="J79" s="63"/>
      <c r="K79" s="63"/>
    </row>
    <row r="80" spans="1:11" ht="15.75" customHeight="1">
      <c r="A80" s="63"/>
      <c r="B80" s="132" t="s">
        <v>333</v>
      </c>
      <c r="C80" s="502"/>
      <c r="D80" s="63"/>
      <c r="E80" s="63"/>
      <c r="F80" s="63"/>
      <c r="G80" s="63"/>
      <c r="H80" s="63"/>
      <c r="I80" s="63"/>
      <c r="J80" s="63"/>
      <c r="K80" s="63"/>
    </row>
    <row r="81" spans="1:11" ht="15.75" customHeight="1">
      <c r="A81" s="63"/>
      <c r="B81" s="132" t="s">
        <v>332</v>
      </c>
      <c r="C81" s="502"/>
      <c r="D81" s="63"/>
      <c r="E81" s="63"/>
      <c r="F81" s="63"/>
      <c r="G81" s="63"/>
      <c r="H81" s="63"/>
      <c r="I81" s="63"/>
      <c r="J81" s="63"/>
      <c r="K81" s="63"/>
    </row>
    <row r="82" spans="1:11" ht="15.75" customHeight="1" thickBot="1">
      <c r="A82" s="63"/>
      <c r="B82" s="387" t="s">
        <v>760</v>
      </c>
      <c r="C82" s="130"/>
      <c r="D82" s="63"/>
      <c r="E82" s="601"/>
      <c r="F82" s="601"/>
      <c r="G82" s="63"/>
      <c r="H82" s="63"/>
      <c r="I82" s="63"/>
      <c r="J82" s="63"/>
      <c r="K82" s="63"/>
    </row>
    <row r="83" spans="1:11" ht="15.75" customHeight="1" thickBot="1">
      <c r="A83" s="63"/>
      <c r="B83" s="63"/>
      <c r="C83" s="63"/>
      <c r="D83" s="63"/>
      <c r="E83" s="63"/>
      <c r="F83" s="63"/>
      <c r="G83" s="63"/>
      <c r="H83" s="63"/>
      <c r="I83" s="63"/>
      <c r="J83" s="63"/>
      <c r="K83" s="63"/>
    </row>
    <row r="84" spans="1:11" ht="15.75" customHeight="1">
      <c r="A84" s="63"/>
      <c r="B84" s="599" t="s">
        <v>329</v>
      </c>
      <c r="C84" s="128" t="s">
        <v>328</v>
      </c>
      <c r="D84" s="127" t="s">
        <v>327</v>
      </c>
      <c r="E84" s="329" t="s">
        <v>326</v>
      </c>
      <c r="F84" s="329" t="s">
        <v>325</v>
      </c>
      <c r="G84" s="329" t="s">
        <v>324</v>
      </c>
      <c r="H84" s="330" t="s">
        <v>323</v>
      </c>
      <c r="I84" s="63"/>
      <c r="J84" s="63"/>
      <c r="K84" s="63"/>
    </row>
    <row r="85" spans="1:11" ht="15.75" customHeight="1" thickBot="1">
      <c r="A85" s="63"/>
      <c r="B85" s="600"/>
      <c r="C85" s="126"/>
      <c r="D85" s="125"/>
      <c r="E85" s="125"/>
      <c r="F85" s="125"/>
      <c r="G85" s="125"/>
      <c r="H85" s="124"/>
      <c r="I85" s="63"/>
      <c r="J85" s="63"/>
      <c r="K85" s="63"/>
    </row>
    <row r="86" spans="1:11" ht="15.75" customHeight="1" thickBot="1">
      <c r="A86" s="63"/>
      <c r="B86" s="63"/>
      <c r="C86" s="325"/>
      <c r="D86" s="325"/>
      <c r="E86" s="109"/>
      <c r="F86" s="109"/>
      <c r="G86" s="63"/>
      <c r="H86" s="129"/>
      <c r="I86" s="63"/>
      <c r="J86" s="63"/>
      <c r="K86" s="63"/>
    </row>
    <row r="87" spans="1:11" ht="15.75" customHeight="1">
      <c r="A87" s="63"/>
      <c r="B87" s="582" t="s">
        <v>787</v>
      </c>
      <c r="C87" s="583"/>
      <c r="D87" s="466" t="s">
        <v>785</v>
      </c>
      <c r="E87" s="467" t="s">
        <v>849</v>
      </c>
      <c r="F87" s="467" t="s">
        <v>848</v>
      </c>
      <c r="G87" s="468" t="s">
        <v>786</v>
      </c>
      <c r="H87" s="323"/>
      <c r="I87" s="63"/>
      <c r="J87" s="63"/>
      <c r="K87" s="63"/>
    </row>
    <row r="88" spans="1:11" ht="15.75" customHeight="1" thickBot="1">
      <c r="A88" s="63"/>
      <c r="B88" s="584"/>
      <c r="C88" s="585"/>
      <c r="D88" s="327"/>
      <c r="E88" s="470"/>
      <c r="F88" s="469"/>
      <c r="G88" s="471"/>
      <c r="H88" s="324"/>
      <c r="I88" s="63"/>
      <c r="J88" s="63"/>
      <c r="K88" s="63"/>
    </row>
    <row r="89" spans="1:11" ht="15.75" customHeight="1" thickBot="1">
      <c r="A89" s="63"/>
      <c r="B89" s="63"/>
      <c r="C89" s="109"/>
      <c r="D89" s="109"/>
      <c r="E89" s="109"/>
      <c r="F89" s="109"/>
      <c r="G89" s="110"/>
      <c r="H89" s="63"/>
      <c r="I89" s="63"/>
      <c r="J89" s="63"/>
      <c r="K89" s="63"/>
    </row>
    <row r="90" spans="1:11" ht="15.75" customHeight="1">
      <c r="A90" s="63"/>
      <c r="B90" s="89" t="s">
        <v>322</v>
      </c>
      <c r="C90" s="435">
        <f>Luminaires!AS29</f>
        <v>202.5</v>
      </c>
      <c r="D90" s="431" t="s">
        <v>308</v>
      </c>
      <c r="E90" s="109"/>
      <c r="F90" s="109"/>
      <c r="G90" s="110"/>
      <c r="H90" s="63"/>
      <c r="I90" s="63"/>
      <c r="J90" s="63"/>
      <c r="K90" s="63"/>
    </row>
    <row r="91" spans="1:11" ht="15.75" customHeight="1">
      <c r="A91" s="63"/>
      <c r="B91" s="122" t="s">
        <v>321</v>
      </c>
      <c r="C91" s="436">
        <f>Luminaires!AT29</f>
        <v>135</v>
      </c>
      <c r="D91" s="432" t="s">
        <v>308</v>
      </c>
      <c r="E91" s="109"/>
      <c r="F91" s="109"/>
      <c r="G91" s="110"/>
      <c r="H91" s="63"/>
      <c r="I91" s="63"/>
      <c r="J91" s="63"/>
      <c r="K91" s="63"/>
    </row>
    <row r="92" spans="1:11" ht="15.75" customHeight="1">
      <c r="A92" s="63"/>
      <c r="B92" s="80" t="s">
        <v>320</v>
      </c>
      <c r="C92" s="439">
        <f>Luminaires!AQ29/1000</f>
        <v>0.2</v>
      </c>
      <c r="D92" s="433" t="s">
        <v>304</v>
      </c>
      <c r="E92" s="109"/>
      <c r="F92" s="109"/>
      <c r="G92" s="110"/>
      <c r="H92" s="63"/>
      <c r="I92" s="63"/>
      <c r="J92" s="63"/>
      <c r="K92" s="63"/>
    </row>
    <row r="93" spans="1:11" ht="15.75" customHeight="1">
      <c r="A93" s="63"/>
      <c r="B93" s="120" t="s">
        <v>319</v>
      </c>
      <c r="C93" s="436">
        <f>Luminaires!AR29/1000</f>
        <v>0.1</v>
      </c>
      <c r="D93" s="432" t="s">
        <v>304</v>
      </c>
      <c r="E93" s="109"/>
      <c r="F93" s="109"/>
      <c r="G93" s="110"/>
      <c r="H93" s="63"/>
      <c r="I93" s="63"/>
      <c r="J93" s="63"/>
      <c r="K93" s="63"/>
    </row>
    <row r="94" spans="1:11" ht="15.75" customHeight="1">
      <c r="A94" s="63"/>
      <c r="B94" s="80" t="s">
        <v>318</v>
      </c>
      <c r="C94" s="437">
        <f>C92*1000/C14</f>
        <v>20</v>
      </c>
      <c r="D94" s="433" t="s">
        <v>316</v>
      </c>
      <c r="E94" s="109"/>
      <c r="F94" s="109"/>
      <c r="G94" s="110"/>
      <c r="H94" s="63"/>
      <c r="I94" s="63"/>
      <c r="J94" s="63"/>
      <c r="K94" s="63"/>
    </row>
    <row r="95" spans="1:11" ht="15.75" customHeight="1" thickBot="1">
      <c r="A95" s="63"/>
      <c r="B95" s="117" t="s">
        <v>317</v>
      </c>
      <c r="C95" s="438">
        <f>C93*1000/C72</f>
        <v>20</v>
      </c>
      <c r="D95" s="434" t="s">
        <v>316</v>
      </c>
      <c r="E95" s="109"/>
      <c r="F95" s="109"/>
      <c r="G95" s="110"/>
      <c r="H95" s="63"/>
      <c r="I95" s="63"/>
      <c r="J95" s="63"/>
      <c r="K95" s="63"/>
    </row>
    <row r="96" spans="1:11" ht="15.75" customHeight="1" thickBot="1">
      <c r="A96" s="63"/>
      <c r="B96" s="63"/>
      <c r="C96" s="63"/>
      <c r="D96" s="63"/>
      <c r="E96" s="63"/>
      <c r="F96" s="63"/>
      <c r="G96" s="63"/>
      <c r="H96" s="63"/>
      <c r="I96" s="63"/>
      <c r="J96" s="63"/>
      <c r="K96" s="63"/>
    </row>
    <row r="97" spans="1:11" ht="15.75" customHeight="1" thickBot="1">
      <c r="A97" s="63"/>
      <c r="B97" s="588" t="s">
        <v>315</v>
      </c>
      <c r="C97" s="589"/>
      <c r="D97" s="589"/>
      <c r="E97" s="589"/>
      <c r="F97" s="589"/>
      <c r="G97" s="589"/>
      <c r="H97" s="590"/>
      <c r="I97" s="63"/>
      <c r="J97" s="63"/>
      <c r="K97" s="63"/>
    </row>
    <row r="98" spans="1:11" ht="15.75" customHeight="1" thickBot="1">
      <c r="A98" s="63"/>
      <c r="B98" s="63"/>
      <c r="C98" s="116"/>
      <c r="D98" s="63"/>
      <c r="E98" s="109"/>
      <c r="F98" s="109"/>
      <c r="G98" s="110"/>
      <c r="H98" s="63"/>
      <c r="I98" s="63"/>
      <c r="J98" s="63"/>
      <c r="K98" s="63"/>
    </row>
    <row r="99" spans="1:11">
      <c r="A99" s="63"/>
      <c r="B99" s="70" t="s">
        <v>314</v>
      </c>
      <c r="C99" s="115"/>
      <c r="D99" s="114" t="s">
        <v>312</v>
      </c>
      <c r="E99" s="109"/>
      <c r="F99" s="109"/>
      <c r="G99" s="110"/>
      <c r="H99" s="63"/>
      <c r="I99" s="63"/>
      <c r="J99" s="63"/>
      <c r="K99" s="63"/>
    </row>
    <row r="100" spans="1:11" ht="15.75" customHeight="1" thickBot="1">
      <c r="A100" s="63"/>
      <c r="B100" s="113" t="s">
        <v>313</v>
      </c>
      <c r="C100" s="112"/>
      <c r="D100" s="111" t="s">
        <v>312</v>
      </c>
      <c r="E100" s="109"/>
      <c r="F100" s="109"/>
      <c r="G100" s="110"/>
      <c r="H100" s="63"/>
      <c r="I100" s="63"/>
      <c r="J100" s="63"/>
      <c r="K100" s="63"/>
    </row>
    <row r="101" spans="1:11" ht="15.75" customHeight="1" thickBot="1">
      <c r="A101" s="63"/>
      <c r="B101" s="63"/>
      <c r="C101" s="63"/>
      <c r="D101" s="63"/>
      <c r="E101" s="63"/>
      <c r="F101" s="63"/>
      <c r="G101" s="63"/>
      <c r="H101" s="63"/>
      <c r="I101" s="63"/>
      <c r="J101" s="63"/>
      <c r="K101" s="63"/>
    </row>
    <row r="102" spans="1:11" ht="15.75" customHeight="1" thickBot="1">
      <c r="A102" s="63"/>
      <c r="B102" s="92" t="s">
        <v>311</v>
      </c>
      <c r="C102" s="597" t="str">
        <f>IF((C103&gt;=0.7),"Facteur 3",IF(C103&gt;=0.5,"Facteur 2","Inéligible"))</f>
        <v>Facteur 3</v>
      </c>
      <c r="D102" s="598"/>
      <c r="E102" s="109"/>
      <c r="F102" s="109"/>
      <c r="G102" s="63"/>
      <c r="H102" s="63"/>
      <c r="I102" s="63"/>
      <c r="J102" s="63"/>
      <c r="K102" s="63"/>
    </row>
    <row r="103" spans="1:11" ht="15.75" customHeight="1" thickBot="1">
      <c r="A103" s="63"/>
      <c r="B103" s="92" t="s">
        <v>310</v>
      </c>
      <c r="C103" s="586">
        <f>1-C91/C57</f>
        <v>0.86499999999999999</v>
      </c>
      <c r="D103" s="587"/>
      <c r="E103" s="109"/>
      <c r="F103" s="109"/>
      <c r="G103" s="63"/>
      <c r="H103" s="63"/>
      <c r="I103" s="63"/>
      <c r="J103" s="63"/>
      <c r="K103" s="63"/>
    </row>
    <row r="104" spans="1:11" ht="15.75" customHeight="1">
      <c r="A104" s="63"/>
      <c r="B104" s="108" t="s">
        <v>309</v>
      </c>
      <c r="C104" s="107">
        <f>C57-C91</f>
        <v>865</v>
      </c>
      <c r="D104" s="106" t="s">
        <v>308</v>
      </c>
      <c r="E104" s="63"/>
      <c r="F104" s="63"/>
      <c r="G104" s="94"/>
      <c r="H104" s="63"/>
      <c r="I104" s="63"/>
      <c r="J104" s="63"/>
      <c r="K104" s="63"/>
    </row>
    <row r="105" spans="1:11" ht="15.75" customHeight="1">
      <c r="A105" s="63"/>
      <c r="B105" s="105" t="s">
        <v>307</v>
      </c>
      <c r="C105" s="104">
        <f>C104*2.58</f>
        <v>2231.7000000000003</v>
      </c>
      <c r="D105" s="103" t="s">
        <v>306</v>
      </c>
      <c r="E105" s="63"/>
      <c r="F105" s="63"/>
      <c r="G105" s="102"/>
      <c r="H105" s="63"/>
      <c r="I105" s="63"/>
      <c r="J105" s="63"/>
      <c r="K105" s="63"/>
    </row>
    <row r="106" spans="1:11" ht="15.75" customHeight="1" thickBot="1">
      <c r="A106" s="63"/>
      <c r="B106" s="101" t="s">
        <v>305</v>
      </c>
      <c r="C106" s="100">
        <f>C59-C93</f>
        <v>0</v>
      </c>
      <c r="D106" s="99" t="s">
        <v>304</v>
      </c>
      <c r="E106" s="63"/>
      <c r="F106" s="63"/>
      <c r="G106" s="94"/>
      <c r="H106" s="63"/>
      <c r="I106" s="63"/>
      <c r="J106" s="63"/>
      <c r="K106" s="63"/>
    </row>
    <row r="107" spans="1:11" ht="15.75" customHeight="1" thickBot="1">
      <c r="A107" s="63"/>
      <c r="B107" s="63"/>
      <c r="C107" s="63"/>
      <c r="D107" s="63"/>
      <c r="E107" s="63"/>
      <c r="F107" s="63"/>
      <c r="G107" s="63"/>
      <c r="H107" s="63"/>
      <c r="I107" s="63"/>
      <c r="J107" s="63"/>
      <c r="K107" s="63"/>
    </row>
    <row r="108" spans="1:11" ht="15.75" customHeight="1" thickBot="1">
      <c r="A108" s="63"/>
      <c r="B108" s="98" t="s">
        <v>303</v>
      </c>
      <c r="C108" s="97">
        <f>C64-C100</f>
        <v>0</v>
      </c>
      <c r="D108" s="96" t="s">
        <v>296</v>
      </c>
      <c r="E108" s="95"/>
      <c r="F108" s="63"/>
      <c r="G108" s="94"/>
      <c r="H108" s="63"/>
      <c r="I108" s="63"/>
      <c r="J108" s="63"/>
      <c r="K108" s="63"/>
    </row>
    <row r="109" spans="1:11" ht="15.75" customHeight="1" thickBot="1">
      <c r="A109" s="63"/>
      <c r="B109" s="63"/>
      <c r="C109" s="93"/>
      <c r="D109" s="63"/>
      <c r="E109" s="63"/>
      <c r="F109" s="63"/>
      <c r="G109" s="63"/>
      <c r="H109" s="63"/>
      <c r="I109" s="63"/>
      <c r="J109" s="63"/>
      <c r="K109" s="63"/>
    </row>
    <row r="110" spans="1:11" ht="15.75" customHeight="1" thickBot="1">
      <c r="A110" s="63"/>
      <c r="B110" s="92" t="s">
        <v>302</v>
      </c>
      <c r="C110" s="91">
        <f>C104*0.765/1000</f>
        <v>0.66172500000000001</v>
      </c>
      <c r="D110" s="90" t="s">
        <v>301</v>
      </c>
      <c r="E110" s="63"/>
      <c r="F110" s="63"/>
      <c r="G110" s="63"/>
      <c r="H110" s="63"/>
      <c r="I110" s="63"/>
      <c r="J110" s="63"/>
      <c r="K110" s="63"/>
    </row>
    <row r="111" spans="1:11" ht="15.75" customHeight="1" thickBot="1">
      <c r="A111" s="63"/>
      <c r="B111" s="63"/>
      <c r="C111" s="63"/>
      <c r="D111" s="63"/>
      <c r="E111" s="63"/>
      <c r="F111" s="63"/>
      <c r="G111" s="63"/>
      <c r="H111" s="63"/>
      <c r="I111" s="63"/>
      <c r="J111" s="63"/>
      <c r="K111" s="63"/>
    </row>
    <row r="112" spans="1:11" ht="15.75" customHeight="1">
      <c r="A112" s="63"/>
      <c r="B112" s="70" t="s">
        <v>300</v>
      </c>
      <c r="C112" s="88">
        <v>30000</v>
      </c>
      <c r="D112" s="68" t="s">
        <v>296</v>
      </c>
      <c r="E112" s="87"/>
      <c r="F112" s="63"/>
      <c r="G112" s="86"/>
      <c r="H112" s="63"/>
      <c r="I112" s="63"/>
      <c r="J112" s="63"/>
      <c r="K112" s="63"/>
    </row>
    <row r="113" spans="1:11" ht="15.75" customHeight="1" thickBot="1">
      <c r="A113" s="63"/>
      <c r="B113" s="105" t="s">
        <v>798</v>
      </c>
      <c r="C113" s="84">
        <v>20000</v>
      </c>
      <c r="D113" s="83" t="s">
        <v>296</v>
      </c>
      <c r="E113" s="63"/>
      <c r="F113" s="63"/>
      <c r="G113" s="63"/>
      <c r="H113" s="63"/>
      <c r="I113" s="63"/>
      <c r="J113" s="63"/>
      <c r="K113" s="63"/>
    </row>
    <row r="114" spans="1:11" ht="15.75" customHeight="1" thickBot="1">
      <c r="A114" s="63"/>
      <c r="B114" s="105" t="s">
        <v>800</v>
      </c>
      <c r="C114" s="477">
        <f>IF(C102="Facteur 3",MIN((300*C72+800*C76),C113*(G115-E115-E116)),0)</f>
        <v>2300</v>
      </c>
      <c r="D114" s="475" t="s">
        <v>296</v>
      </c>
      <c r="E114" s="473">
        <f>C114/C113</f>
        <v>0.115</v>
      </c>
      <c r="F114" s="81"/>
      <c r="G114" s="85" t="s">
        <v>299</v>
      </c>
      <c r="H114" s="63"/>
      <c r="I114" s="63"/>
      <c r="J114" s="63"/>
      <c r="K114" s="63"/>
    </row>
    <row r="115" spans="1:11" ht="15.75" customHeight="1" thickBot="1">
      <c r="A115" s="63"/>
      <c r="B115" s="105" t="s">
        <v>854</v>
      </c>
      <c r="C115" s="477">
        <f>IF(OR(C102="Facteur 2",C102="Facteur 3"),MIN((500*C72),G115*C113),0)</f>
        <v>2500</v>
      </c>
      <c r="D115" s="475" t="s">
        <v>296</v>
      </c>
      <c r="E115" s="78">
        <f>C115/C113</f>
        <v>0.125</v>
      </c>
      <c r="F115" s="76"/>
      <c r="G115" s="82">
        <v>0.8</v>
      </c>
      <c r="H115" s="63"/>
      <c r="I115" s="63"/>
      <c r="J115" s="63"/>
      <c r="K115" s="63"/>
    </row>
    <row r="116" spans="1:11" ht="15.75" customHeight="1" thickBot="1">
      <c r="A116" s="63"/>
      <c r="B116" s="105" t="s">
        <v>801</v>
      </c>
      <c r="C116" s="84">
        <v>7500</v>
      </c>
      <c r="D116" s="475" t="s">
        <v>296</v>
      </c>
      <c r="E116" s="474">
        <f>C116/C113</f>
        <v>0.375</v>
      </c>
      <c r="F116" s="76"/>
      <c r="G116" s="63"/>
      <c r="H116" s="63"/>
      <c r="I116" s="63"/>
      <c r="J116" s="63"/>
      <c r="K116" s="63"/>
    </row>
    <row r="117" spans="1:11" ht="15.75" customHeight="1" thickBot="1">
      <c r="A117" s="63"/>
      <c r="B117" s="526" t="s">
        <v>803</v>
      </c>
      <c r="C117" s="572">
        <f>C112-C113</f>
        <v>10000</v>
      </c>
      <c r="D117" s="475" t="s">
        <v>296</v>
      </c>
      <c r="E117" s="77"/>
      <c r="F117" s="76"/>
      <c r="G117" s="63"/>
      <c r="H117" s="63"/>
      <c r="I117" s="63"/>
      <c r="J117" s="63"/>
      <c r="K117" s="63"/>
    </row>
    <row r="118" spans="1:11" ht="15.75" customHeight="1" thickBot="1">
      <c r="A118" s="63"/>
      <c r="B118" s="526" t="s">
        <v>802</v>
      </c>
      <c r="C118" s="79">
        <v>8000</v>
      </c>
      <c r="D118" s="475" t="s">
        <v>296</v>
      </c>
      <c r="E118" s="74">
        <f>C118/C117</f>
        <v>0.8</v>
      </c>
      <c r="F118" s="76"/>
      <c r="G118" s="63"/>
      <c r="H118" s="63"/>
      <c r="I118" s="63"/>
      <c r="J118" s="63"/>
      <c r="K118" s="63"/>
    </row>
    <row r="119" spans="1:11" ht="15.75" customHeight="1" thickBot="1">
      <c r="A119" s="63"/>
      <c r="B119" s="526" t="s">
        <v>808</v>
      </c>
      <c r="C119" s="500">
        <f>C112-C114-C115-C116-C118</f>
        <v>9700</v>
      </c>
      <c r="D119" s="475" t="s">
        <v>296</v>
      </c>
      <c r="E119" s="74">
        <f>C119/C112</f>
        <v>0.32333333333333331</v>
      </c>
      <c r="F119" s="76"/>
      <c r="G119" s="63"/>
      <c r="H119" s="63"/>
      <c r="I119" s="63"/>
      <c r="J119" s="63"/>
      <c r="K119" s="63"/>
    </row>
    <row r="120" spans="1:11" ht="15.75" customHeight="1" thickBot="1">
      <c r="A120" s="63"/>
      <c r="B120" s="101" t="s">
        <v>809</v>
      </c>
      <c r="C120" s="476">
        <f>C113-C114-C115-C116</f>
        <v>7700</v>
      </c>
      <c r="D120" s="75" t="s">
        <v>296</v>
      </c>
      <c r="E120" s="74">
        <f>C120/C113</f>
        <v>0.38500000000000001</v>
      </c>
      <c r="F120" s="71"/>
      <c r="G120" s="63"/>
      <c r="H120" s="63"/>
      <c r="I120" s="63"/>
      <c r="J120" s="63"/>
      <c r="K120" s="63"/>
    </row>
    <row r="121" spans="1:11" ht="15.75" customHeight="1" thickBot="1">
      <c r="A121" s="63"/>
      <c r="B121" s="63"/>
      <c r="C121" s="71"/>
      <c r="D121" s="71"/>
      <c r="E121" s="71"/>
      <c r="F121" s="71"/>
      <c r="G121" s="63"/>
      <c r="H121" s="63"/>
      <c r="I121" s="63"/>
      <c r="J121" s="63"/>
      <c r="K121" s="63"/>
    </row>
    <row r="122" spans="1:11" ht="15.75" customHeight="1">
      <c r="A122" s="63"/>
      <c r="B122" s="70" t="s">
        <v>298</v>
      </c>
      <c r="C122" s="73">
        <f>(100*(C81+C78+C80))</f>
        <v>0</v>
      </c>
      <c r="D122" s="68" t="s">
        <v>296</v>
      </c>
      <c r="E122" s="63"/>
      <c r="F122" s="71"/>
      <c r="G122" s="63"/>
      <c r="H122" s="63"/>
      <c r="I122" s="63"/>
      <c r="J122" s="63"/>
      <c r="K122" s="63"/>
    </row>
    <row r="123" spans="1:11" ht="15.75" customHeight="1" thickBot="1">
      <c r="A123" s="63"/>
      <c r="B123" s="67" t="s">
        <v>297</v>
      </c>
      <c r="C123" s="72">
        <f>((C114+C115)/C72)-(C122/C72)</f>
        <v>960</v>
      </c>
      <c r="D123" s="65" t="s">
        <v>296</v>
      </c>
      <c r="E123" s="63"/>
      <c r="F123" s="71"/>
      <c r="G123" s="63"/>
      <c r="H123" s="63"/>
      <c r="I123" s="63"/>
      <c r="J123" s="63"/>
      <c r="K123" s="63"/>
    </row>
    <row r="124" spans="1:11" ht="15.75" customHeight="1" thickBot="1">
      <c r="A124" s="63"/>
      <c r="B124" s="63"/>
      <c r="C124" s="64"/>
      <c r="D124" s="64"/>
      <c r="E124" s="64"/>
      <c r="F124" s="64"/>
      <c r="G124" s="63"/>
      <c r="H124" s="63"/>
      <c r="I124" s="63"/>
      <c r="J124" s="63"/>
      <c r="K124" s="63"/>
    </row>
    <row r="125" spans="1:11" ht="15.75" customHeight="1">
      <c r="A125" s="63"/>
      <c r="B125" s="503" t="s">
        <v>804</v>
      </c>
      <c r="C125" s="69" t="e">
        <f>C113/C108</f>
        <v>#DIV/0!</v>
      </c>
      <c r="D125" s="68" t="s">
        <v>295</v>
      </c>
      <c r="E125" s="64"/>
      <c r="F125" s="64"/>
      <c r="G125" s="63"/>
      <c r="H125" s="63"/>
      <c r="I125" s="63"/>
      <c r="J125" s="63"/>
      <c r="K125" s="63"/>
    </row>
    <row r="126" spans="1:11" ht="15.75" customHeight="1" thickBot="1">
      <c r="A126" s="63"/>
      <c r="B126" s="504" t="s">
        <v>805</v>
      </c>
      <c r="C126" s="66" t="e">
        <f>(C113-C114-C115-C116)/C108</f>
        <v>#DIV/0!</v>
      </c>
      <c r="D126" s="65" t="s">
        <v>295</v>
      </c>
      <c r="E126" s="64"/>
      <c r="F126" s="64"/>
      <c r="G126" s="63"/>
      <c r="H126" s="63"/>
      <c r="I126" s="63"/>
      <c r="J126" s="63"/>
      <c r="K126" s="63"/>
    </row>
    <row r="127" spans="1:11" ht="15.75" customHeight="1">
      <c r="A127" s="63"/>
      <c r="B127" s="503" t="s">
        <v>806</v>
      </c>
      <c r="C127" s="501" t="e">
        <f>C112/C108</f>
        <v>#DIV/0!</v>
      </c>
      <c r="D127" s="68" t="s">
        <v>295</v>
      </c>
      <c r="E127" s="64"/>
      <c r="F127" s="64"/>
      <c r="G127" s="63"/>
      <c r="H127" s="63"/>
      <c r="I127" s="63"/>
      <c r="J127" s="63"/>
      <c r="K127" s="63"/>
    </row>
    <row r="128" spans="1:11" ht="15.75" customHeight="1" thickBot="1">
      <c r="A128" s="63"/>
      <c r="B128" s="504" t="s">
        <v>807</v>
      </c>
      <c r="C128" s="66" t="e">
        <f>(C112-C114-C115-C116-C118)/C108</f>
        <v>#DIV/0!</v>
      </c>
      <c r="D128" s="65" t="s">
        <v>295</v>
      </c>
      <c r="E128" s="64"/>
      <c r="F128" s="64"/>
      <c r="G128" s="63"/>
      <c r="H128" s="63"/>
      <c r="I128" s="63"/>
      <c r="J128" s="63"/>
      <c r="K128" s="63"/>
    </row>
    <row r="129" spans="1:11" ht="15.75" customHeight="1">
      <c r="A129" s="63"/>
      <c r="B129" s="63"/>
      <c r="C129" s="63"/>
      <c r="D129" s="63"/>
      <c r="E129" s="63"/>
      <c r="F129" s="63"/>
      <c r="G129" s="63"/>
      <c r="H129" s="63"/>
      <c r="I129" s="63"/>
      <c r="J129" s="63"/>
      <c r="K129" s="63"/>
    </row>
  </sheetData>
  <mergeCells count="23">
    <mergeCell ref="B44:B45"/>
    <mergeCell ref="B50:B51"/>
    <mergeCell ref="B2:J2"/>
    <mergeCell ref="B3:J3"/>
    <mergeCell ref="B26:B27"/>
    <mergeCell ref="B47:B48"/>
    <mergeCell ref="B29:B30"/>
    <mergeCell ref="B87:C88"/>
    <mergeCell ref="C103:D103"/>
    <mergeCell ref="B97:H97"/>
    <mergeCell ref="B4:J4"/>
    <mergeCell ref="B11:J11"/>
    <mergeCell ref="B32:J32"/>
    <mergeCell ref="B70:J70"/>
    <mergeCell ref="C102:D102"/>
    <mergeCell ref="B23:B24"/>
    <mergeCell ref="B84:B85"/>
    <mergeCell ref="E82:F82"/>
    <mergeCell ref="B53:J53"/>
    <mergeCell ref="B66:H66"/>
    <mergeCell ref="E77:F77"/>
    <mergeCell ref="E72:F72"/>
    <mergeCell ref="E76:F76"/>
  </mergeCells>
  <conditionalFormatting sqref="E119">
    <cfRule type="cellIs" dxfId="4" priority="1" operator="lessThan">
      <formula>0.2</formula>
    </cfRule>
  </conditionalFormatting>
  <dataValidations disablePrompts="1" count="1">
    <dataValidation type="list" allowBlank="1" showInputMessage="1" showErrorMessage="1" sqref="C68" xr:uid="{00000000-0002-0000-0000-000000000000}">
      <formula1>"Oui,Non"</formula1>
    </dataValidation>
  </dataValidations>
  <pageMargins left="0.7" right="0.7" top="0.75" bottom="0.75" header="0.3" footer="0.3"/>
  <pageSetup paperSize="9" scale="39" fitToHeight="0"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C2:S121"/>
  <sheetViews>
    <sheetView showGridLines="0" topLeftCell="A111" zoomScale="85" zoomScaleNormal="85" workbookViewId="0">
      <selection activeCell="C59" sqref="C59:K59"/>
    </sheetView>
  </sheetViews>
  <sheetFormatPr baseColWidth="10" defaultRowHeight="15.6"/>
  <cols>
    <col min="3" max="3" width="10.8984375" customWidth="1"/>
    <col min="10" max="10" width="10.8984375" customWidth="1"/>
  </cols>
  <sheetData>
    <row r="2" spans="3:15" ht="31.2">
      <c r="C2" s="19" t="s">
        <v>0</v>
      </c>
      <c r="D2" s="21"/>
      <c r="E2" s="21"/>
      <c r="F2" s="21"/>
      <c r="G2" s="21"/>
      <c r="H2" s="21"/>
      <c r="I2" s="21"/>
      <c r="J2" s="21"/>
      <c r="K2" s="21"/>
    </row>
    <row r="5" spans="3:15" ht="28.8">
      <c r="C5" s="22" t="s">
        <v>2</v>
      </c>
      <c r="D5" s="24"/>
    </row>
    <row r="8" spans="3:15" ht="25.8">
      <c r="C8" s="671" t="s">
        <v>46</v>
      </c>
      <c r="D8" s="671"/>
      <c r="E8" s="671"/>
      <c r="F8" s="671"/>
      <c r="G8" s="671"/>
      <c r="H8" s="671"/>
    </row>
    <row r="9" spans="3:15" ht="16.2" thickBot="1"/>
    <row r="10" spans="3:15" ht="21.6" thickBot="1">
      <c r="C10" s="1" t="s">
        <v>88</v>
      </c>
      <c r="O10" s="52" t="s">
        <v>84</v>
      </c>
    </row>
    <row r="11" spans="3:15" ht="12" customHeight="1">
      <c r="C11" s="1"/>
    </row>
    <row r="12" spans="3:15" ht="21">
      <c r="C12" s="1" t="s">
        <v>22</v>
      </c>
      <c r="E12" s="674"/>
      <c r="F12" s="674"/>
      <c r="G12" s="674"/>
      <c r="H12" s="674"/>
      <c r="I12" s="674"/>
      <c r="J12" s="674"/>
      <c r="K12" s="674"/>
      <c r="L12" s="674"/>
    </row>
    <row r="13" spans="3:15" ht="21">
      <c r="C13" s="1"/>
    </row>
    <row r="14" spans="3:15" ht="21">
      <c r="C14" s="1" t="s">
        <v>89</v>
      </c>
    </row>
    <row r="15" spans="3:15" ht="21.6" thickBot="1">
      <c r="C15" s="1"/>
    </row>
    <row r="16" spans="3:15" ht="21.6" thickBot="1">
      <c r="C16" s="1"/>
      <c r="D16" s="1" t="s">
        <v>125</v>
      </c>
      <c r="K16" s="52" t="s">
        <v>84</v>
      </c>
    </row>
    <row r="17" spans="3:16" ht="9" customHeight="1" thickBot="1">
      <c r="C17" s="1"/>
    </row>
    <row r="18" spans="3:16" ht="21.6" thickBot="1">
      <c r="C18" s="1"/>
      <c r="D18" s="683" t="s">
        <v>130</v>
      </c>
      <c r="E18" s="683"/>
      <c r="K18" s="52" t="s">
        <v>84</v>
      </c>
    </row>
    <row r="19" spans="3:16" ht="9.9" customHeight="1" thickBot="1">
      <c r="C19" s="1"/>
    </row>
    <row r="20" spans="3:16" ht="21.6" thickBot="1">
      <c r="C20" s="1"/>
      <c r="D20" s="1" t="s">
        <v>126</v>
      </c>
      <c r="K20" s="52" t="s">
        <v>84</v>
      </c>
    </row>
    <row r="21" spans="3:16" ht="8.1" customHeight="1" thickBot="1">
      <c r="C21" s="1"/>
    </row>
    <row r="22" spans="3:16" ht="21.6" thickBot="1">
      <c r="C22" s="1"/>
      <c r="D22" s="683" t="s">
        <v>127</v>
      </c>
      <c r="E22" s="683"/>
      <c r="K22" s="52" t="s">
        <v>84</v>
      </c>
    </row>
    <row r="23" spans="3:16" ht="9.9" customHeight="1" thickBot="1">
      <c r="C23" s="1"/>
    </row>
    <row r="24" spans="3:16" ht="21.6" thickBot="1">
      <c r="C24" s="1"/>
      <c r="D24" s="683" t="s">
        <v>128</v>
      </c>
      <c r="E24" s="683"/>
      <c r="K24" s="52" t="s">
        <v>84</v>
      </c>
    </row>
    <row r="25" spans="3:16" ht="9.9" customHeight="1" thickBot="1">
      <c r="C25" s="1"/>
    </row>
    <row r="26" spans="3:16" ht="21.6" thickBot="1">
      <c r="C26" s="1"/>
      <c r="D26" s="683" t="s">
        <v>129</v>
      </c>
      <c r="E26" s="683"/>
      <c r="F26" s="683"/>
      <c r="G26" s="683"/>
      <c r="H26" s="683"/>
      <c r="I26" s="683"/>
      <c r="J26" s="683"/>
      <c r="K26" s="52" t="s">
        <v>84</v>
      </c>
    </row>
    <row r="27" spans="3:16" ht="21.6" thickBot="1">
      <c r="C27" s="1"/>
    </row>
    <row r="28" spans="3:16" ht="21.6" thickBot="1">
      <c r="C28" s="1" t="s">
        <v>90</v>
      </c>
      <c r="O28" s="52" t="s">
        <v>84</v>
      </c>
    </row>
    <row r="29" spans="3:16" ht="9" customHeight="1">
      <c r="C29" s="1"/>
      <c r="P29" s="35"/>
    </row>
    <row r="30" spans="3:16" ht="21.6" thickBot="1">
      <c r="C30" s="1"/>
      <c r="D30" s="1" t="s">
        <v>118</v>
      </c>
      <c r="H30" s="674"/>
      <c r="I30" s="674"/>
      <c r="J30" s="674"/>
    </row>
    <row r="31" spans="3:16" ht="21.6" thickBot="1">
      <c r="C31" s="1"/>
      <c r="D31" s="1" t="s">
        <v>117</v>
      </c>
      <c r="O31" s="52" t="s">
        <v>84</v>
      </c>
    </row>
    <row r="32" spans="3:16" ht="21">
      <c r="C32" s="1"/>
      <c r="D32" s="1" t="s">
        <v>23</v>
      </c>
      <c r="E32" s="678"/>
      <c r="F32" s="678"/>
      <c r="G32" s="678"/>
      <c r="H32" s="678"/>
    </row>
    <row r="33" spans="3:19" ht="21.6" thickBot="1">
      <c r="C33" s="1"/>
      <c r="D33" s="1"/>
    </row>
    <row r="34" spans="3:19" ht="69" customHeight="1" thickBot="1">
      <c r="C34" s="676" t="s">
        <v>278</v>
      </c>
      <c r="D34" s="676"/>
      <c r="E34" s="676"/>
      <c r="F34" s="676"/>
      <c r="G34" s="676"/>
      <c r="H34" s="676"/>
      <c r="I34" s="676"/>
      <c r="J34" s="676"/>
      <c r="K34" s="676"/>
      <c r="L34" s="676"/>
      <c r="M34" s="676"/>
      <c r="N34" s="676"/>
      <c r="O34" s="676"/>
      <c r="P34" s="676"/>
      <c r="Q34" s="676"/>
      <c r="S34" s="52" t="s">
        <v>84</v>
      </c>
    </row>
    <row r="35" spans="3:19" ht="15.9" customHeight="1">
      <c r="C35" s="33"/>
      <c r="D35" s="33"/>
      <c r="E35" s="33"/>
      <c r="F35" s="33"/>
      <c r="G35" s="33"/>
      <c r="H35" s="33"/>
      <c r="I35" s="33"/>
      <c r="J35" s="33"/>
      <c r="K35" s="33"/>
      <c r="L35" s="33"/>
      <c r="M35" s="33"/>
      <c r="N35" s="33"/>
      <c r="O35" s="33"/>
      <c r="P35" s="33"/>
      <c r="Q35" s="33"/>
    </row>
    <row r="36" spans="3:19" ht="18.899999999999999" customHeight="1">
      <c r="C36" s="1"/>
      <c r="D36" s="1" t="s">
        <v>116</v>
      </c>
      <c r="G36" s="674"/>
      <c r="H36" s="674"/>
      <c r="I36" s="674"/>
      <c r="J36" s="674"/>
      <c r="K36" s="674"/>
      <c r="L36" s="674"/>
      <c r="M36" s="674"/>
      <c r="N36" s="674"/>
      <c r="O36" s="674"/>
    </row>
    <row r="37" spans="3:19" ht="21">
      <c r="C37" s="1"/>
      <c r="D37" s="1"/>
    </row>
    <row r="38" spans="3:19" ht="41.1" customHeight="1" thickBot="1">
      <c r="C38" s="686" t="s">
        <v>91</v>
      </c>
      <c r="D38" s="686"/>
      <c r="E38" s="686"/>
      <c r="F38" s="686"/>
      <c r="G38" s="686"/>
      <c r="H38" s="686"/>
      <c r="I38" s="686"/>
      <c r="J38" s="686"/>
      <c r="K38" s="686"/>
      <c r="L38" s="686"/>
      <c r="M38" s="686"/>
      <c r="N38" s="686"/>
      <c r="O38" s="686"/>
      <c r="P38" s="686"/>
    </row>
    <row r="39" spans="3:19" ht="21.6" thickBot="1">
      <c r="C39" s="1"/>
      <c r="D39" s="1" t="s">
        <v>113</v>
      </c>
      <c r="O39" s="52" t="s">
        <v>84</v>
      </c>
    </row>
    <row r="40" spans="3:19" ht="11.1" customHeight="1" thickBot="1">
      <c r="C40" s="1"/>
      <c r="D40" s="1"/>
    </row>
    <row r="41" spans="3:19" ht="21.6" thickBot="1">
      <c r="C41" s="1"/>
      <c r="D41" s="1" t="s">
        <v>114</v>
      </c>
      <c r="O41" s="52" t="s">
        <v>84</v>
      </c>
    </row>
    <row r="42" spans="3:19" ht="9" customHeight="1" thickBot="1">
      <c r="C42" s="1"/>
      <c r="D42" s="1"/>
    </row>
    <row r="43" spans="3:19" ht="21.6" thickBot="1">
      <c r="C43" s="1"/>
      <c r="D43" s="1" t="s">
        <v>115</v>
      </c>
      <c r="O43" s="52" t="s">
        <v>84</v>
      </c>
    </row>
    <row r="44" spans="3:19" ht="21.6" thickBot="1">
      <c r="C44" s="1"/>
      <c r="D44" s="1"/>
    </row>
    <row r="45" spans="3:19" ht="21.6" thickBot="1">
      <c r="C45" s="1" t="s">
        <v>92</v>
      </c>
      <c r="D45" s="1"/>
      <c r="O45" s="52" t="s">
        <v>84</v>
      </c>
    </row>
    <row r="46" spans="3:19" ht="21">
      <c r="C46" s="1"/>
      <c r="D46" s="1"/>
    </row>
    <row r="47" spans="3:19" ht="21">
      <c r="C47" s="1" t="s">
        <v>93</v>
      </c>
      <c r="D47" s="1"/>
    </row>
    <row r="48" spans="3:19" ht="11.1" customHeight="1">
      <c r="C48" s="1"/>
      <c r="D48" s="1"/>
    </row>
    <row r="49" spans="3:17" ht="21">
      <c r="C49" s="674"/>
      <c r="D49" s="674"/>
      <c r="E49" s="674"/>
      <c r="F49" s="674"/>
      <c r="G49" s="674"/>
      <c r="H49" s="674"/>
      <c r="I49" s="674"/>
      <c r="J49" s="674"/>
      <c r="K49" s="674"/>
      <c r="L49" s="674"/>
      <c r="M49" s="674"/>
      <c r="N49" s="674"/>
      <c r="O49" s="674"/>
      <c r="P49" s="674"/>
    </row>
    <row r="50" spans="3:17" ht="21">
      <c r="C50" s="8" t="s">
        <v>24</v>
      </c>
      <c r="D50" s="1"/>
    </row>
    <row r="51" spans="3:17" ht="21">
      <c r="C51" s="1"/>
      <c r="D51" s="1"/>
    </row>
    <row r="52" spans="3:17" ht="25.8">
      <c r="C52" s="671" t="s">
        <v>45</v>
      </c>
      <c r="D52" s="671"/>
      <c r="E52" s="671"/>
      <c r="F52" s="671"/>
      <c r="G52" s="671"/>
      <c r="H52" s="671"/>
    </row>
    <row r="54" spans="3:17" ht="21">
      <c r="C54" s="1" t="s">
        <v>119</v>
      </c>
    </row>
    <row r="55" spans="3:17" ht="11.1" customHeight="1">
      <c r="C55" s="1"/>
    </row>
    <row r="56" spans="3:17" ht="21">
      <c r="C56" s="687">
        <f>Facture_d_électricité_théorique_initiale_sur_la_commune</f>
        <v>0</v>
      </c>
      <c r="D56" s="672"/>
      <c r="E56" s="672"/>
      <c r="F56" s="672"/>
      <c r="G56" s="672"/>
      <c r="H56" s="672"/>
      <c r="I56" s="672"/>
      <c r="J56" s="672"/>
      <c r="K56" s="672"/>
      <c r="L56" s="1" t="s">
        <v>120</v>
      </c>
    </row>
    <row r="57" spans="3:17" ht="21">
      <c r="C57" s="1" t="s">
        <v>94</v>
      </c>
    </row>
    <row r="58" spans="3:17" ht="11.1" customHeight="1">
      <c r="C58" s="1"/>
    </row>
    <row r="59" spans="3:17" ht="21.6" thickBot="1">
      <c r="C59" s="687">
        <f>Gain_facture_électricité_du_projet</f>
        <v>0</v>
      </c>
      <c r="D59" s="672"/>
      <c r="E59" s="672"/>
      <c r="F59" s="672"/>
      <c r="G59" s="672"/>
      <c r="H59" s="672"/>
      <c r="I59" s="672"/>
      <c r="J59" s="672"/>
      <c r="K59" s="672"/>
    </row>
    <row r="60" spans="3:17" ht="21.6" thickBot="1">
      <c r="C60" s="1" t="s">
        <v>95</v>
      </c>
      <c r="O60" s="52" t="s">
        <v>84</v>
      </c>
    </row>
    <row r="61" spans="3:17" ht="21">
      <c r="C61" s="1"/>
      <c r="D61" s="1" t="s">
        <v>112</v>
      </c>
    </row>
    <row r="62" spans="3:17" ht="11.1" customHeight="1">
      <c r="C62" s="1"/>
      <c r="D62" s="1"/>
    </row>
    <row r="63" spans="3:17" ht="21">
      <c r="C63" s="1"/>
      <c r="D63" s="56"/>
      <c r="E63" s="1" t="s">
        <v>286</v>
      </c>
      <c r="H63" s="56"/>
      <c r="I63" s="46" t="s">
        <v>290</v>
      </c>
      <c r="Q63" s="1"/>
    </row>
    <row r="64" spans="3:17" ht="21">
      <c r="C64" s="1"/>
      <c r="D64" s="56"/>
      <c r="E64" s="1" t="s">
        <v>287</v>
      </c>
      <c r="H64" s="56"/>
      <c r="I64" s="46" t="s">
        <v>291</v>
      </c>
      <c r="Q64" s="1"/>
    </row>
    <row r="65" spans="3:17" ht="21">
      <c r="C65" s="1"/>
      <c r="D65" s="56"/>
      <c r="E65" s="1" t="s">
        <v>288</v>
      </c>
      <c r="H65" s="56"/>
      <c r="I65" s="46" t="s">
        <v>292</v>
      </c>
      <c r="K65" s="685"/>
      <c r="L65" s="685"/>
      <c r="M65" s="685"/>
      <c r="N65" s="685"/>
      <c r="Q65" s="1"/>
    </row>
    <row r="66" spans="3:17" ht="21">
      <c r="C66" s="1"/>
      <c r="D66" s="56"/>
      <c r="E66" s="1" t="s">
        <v>289</v>
      </c>
      <c r="H66" s="1"/>
      <c r="Q66" s="1"/>
    </row>
    <row r="67" spans="3:17" ht="21">
      <c r="C67" s="1"/>
    </row>
    <row r="68" spans="3:17" ht="25.8">
      <c r="C68" s="688" t="s">
        <v>44</v>
      </c>
      <c r="D68" s="688"/>
      <c r="E68" s="688"/>
      <c r="F68" s="688"/>
      <c r="G68" s="688"/>
    </row>
    <row r="70" spans="3:17" ht="21">
      <c r="C70" s="1" t="s">
        <v>96</v>
      </c>
      <c r="K70" s="672">
        <f>Gain_consommation_d_énergie_finale_du_projet</f>
        <v>865</v>
      </c>
      <c r="L70" s="672"/>
    </row>
    <row r="71" spans="3:17" ht="9.9" customHeight="1">
      <c r="C71" s="1"/>
    </row>
    <row r="72" spans="3:17" ht="21">
      <c r="C72" s="1"/>
      <c r="D72" s="1" t="s">
        <v>121</v>
      </c>
      <c r="G72" s="674"/>
      <c r="H72" s="674"/>
      <c r="I72" s="674"/>
    </row>
    <row r="73" spans="3:17" ht="21">
      <c r="C73" s="1"/>
    </row>
    <row r="74" spans="3:17" ht="21">
      <c r="C74" s="1" t="s">
        <v>97</v>
      </c>
      <c r="J74" s="674"/>
      <c r="K74" s="674"/>
      <c r="M74" s="472">
        <f>Conso_EP_initiale_réelle_totale_de_la_commune/Nombre_foyers_lumineux_de_la_commune</f>
        <v>0</v>
      </c>
      <c r="N74" s="1" t="s">
        <v>788</v>
      </c>
    </row>
    <row r="75" spans="3:17" ht="9" customHeight="1">
      <c r="C75" s="1"/>
      <c r="J75" s="50"/>
      <c r="K75" s="50"/>
    </row>
    <row r="76" spans="3:17" ht="21">
      <c r="C76" s="1" t="s">
        <v>25</v>
      </c>
    </row>
    <row r="77" spans="3:17" ht="21.6" thickBot="1">
      <c r="C77" s="1"/>
    </row>
    <row r="78" spans="3:17" ht="21.6" thickBot="1">
      <c r="C78" s="1" t="s">
        <v>98</v>
      </c>
      <c r="O78" s="52" t="s">
        <v>84</v>
      </c>
    </row>
    <row r="79" spans="3:17" ht="9.9" customHeight="1">
      <c r="C79" s="1"/>
    </row>
    <row r="80" spans="3:17" ht="21">
      <c r="C80" s="1"/>
      <c r="D80" s="1" t="s">
        <v>111</v>
      </c>
      <c r="K80" s="674"/>
      <c r="L80" s="674"/>
      <c r="M80" s="674"/>
    </row>
    <row r="81" spans="3:19" ht="21">
      <c r="C81" s="1"/>
      <c r="D81" s="1"/>
    </row>
    <row r="82" spans="3:19" ht="21">
      <c r="C82" s="683" t="s">
        <v>123</v>
      </c>
      <c r="D82" s="683"/>
      <c r="E82" s="683"/>
      <c r="F82" s="683"/>
      <c r="G82" s="674"/>
      <c r="H82" s="674"/>
      <c r="I82" s="674"/>
      <c r="J82" s="683" t="s">
        <v>122</v>
      </c>
      <c r="K82" s="683"/>
    </row>
    <row r="83" spans="3:19" ht="11.1" customHeight="1">
      <c r="C83" s="1"/>
      <c r="D83" s="1"/>
      <c r="E83" s="1"/>
      <c r="F83" s="1"/>
      <c r="J83" s="1"/>
      <c r="K83" s="1"/>
    </row>
    <row r="84" spans="3:19" ht="21">
      <c r="C84" s="683" t="s">
        <v>26</v>
      </c>
      <c r="D84" s="683"/>
      <c r="E84" s="674"/>
      <c r="F84" s="674"/>
      <c r="G84" s="674"/>
    </row>
    <row r="85" spans="3:19" ht="21">
      <c r="C85" s="1"/>
      <c r="D85" s="1"/>
    </row>
    <row r="86" spans="3:19" ht="25.8">
      <c r="C86" s="671" t="s">
        <v>43</v>
      </c>
      <c r="D86" s="671"/>
      <c r="E86" s="671"/>
      <c r="F86" s="671"/>
      <c r="G86" s="671"/>
      <c r="H86" s="671"/>
      <c r="I86" s="671"/>
      <c r="J86" s="671"/>
      <c r="K86" s="671"/>
      <c r="L86" s="671"/>
      <c r="M86" s="671"/>
    </row>
    <row r="88" spans="3:19" ht="72.900000000000006" customHeight="1" thickBot="1">
      <c r="C88" s="686" t="s">
        <v>99</v>
      </c>
      <c r="D88" s="686"/>
      <c r="E88" s="686"/>
      <c r="F88" s="686"/>
      <c r="G88" s="686"/>
      <c r="H88" s="686"/>
      <c r="I88" s="686"/>
      <c r="J88" s="686"/>
      <c r="K88" s="686"/>
      <c r="L88" s="686"/>
      <c r="M88" s="686"/>
    </row>
    <row r="89" spans="3:19" ht="23.1" customHeight="1" thickBot="1">
      <c r="C89" s="683" t="s">
        <v>124</v>
      </c>
      <c r="D89" s="683"/>
      <c r="E89" s="683"/>
      <c r="F89" s="683"/>
      <c r="G89" s="683"/>
      <c r="H89" s="683"/>
      <c r="I89" s="683"/>
      <c r="J89" s="683"/>
      <c r="K89" s="683"/>
      <c r="L89" s="683"/>
      <c r="M89" s="683"/>
      <c r="O89" s="52" t="s">
        <v>84</v>
      </c>
    </row>
    <row r="90" spans="3:19" ht="12" customHeight="1" thickBot="1">
      <c r="C90" s="1"/>
    </row>
    <row r="91" spans="3:19" ht="21.6" thickBot="1">
      <c r="C91" s="1" t="s">
        <v>100</v>
      </c>
      <c r="S91" s="52" t="s">
        <v>84</v>
      </c>
    </row>
    <row r="92" spans="3:19" ht="11.1" customHeight="1" thickBot="1">
      <c r="C92" s="1"/>
      <c r="S92" s="30"/>
    </row>
    <row r="93" spans="3:19" ht="21.6" thickBot="1">
      <c r="C93" s="1"/>
      <c r="D93" s="1" t="s">
        <v>110</v>
      </c>
      <c r="S93" s="52" t="s">
        <v>84</v>
      </c>
    </row>
    <row r="94" spans="3:19" ht="21.6" thickBot="1">
      <c r="C94" s="1"/>
      <c r="D94" s="1"/>
    </row>
    <row r="95" spans="3:19" ht="45" customHeight="1" thickBot="1">
      <c r="C95" s="676" t="s">
        <v>279</v>
      </c>
      <c r="D95" s="676"/>
      <c r="E95" s="676"/>
      <c r="F95" s="676"/>
      <c r="G95" s="676"/>
      <c r="H95" s="676"/>
      <c r="I95" s="676"/>
      <c r="J95" s="676"/>
      <c r="K95" s="676"/>
      <c r="L95" s="676"/>
      <c r="M95" s="676"/>
      <c r="N95" s="676"/>
      <c r="O95" s="676"/>
      <c r="P95" s="676"/>
      <c r="Q95" s="676"/>
      <c r="S95" s="52" t="s">
        <v>84</v>
      </c>
    </row>
    <row r="96" spans="3:19" ht="12" customHeight="1">
      <c r="C96" s="33"/>
      <c r="D96" s="33"/>
      <c r="E96" s="33"/>
      <c r="F96" s="33"/>
      <c r="G96" s="33"/>
      <c r="H96" s="33"/>
      <c r="I96" s="33"/>
      <c r="J96" s="33"/>
      <c r="K96" s="33"/>
      <c r="L96" s="33"/>
      <c r="M96" s="33"/>
    </row>
    <row r="97" spans="3:19" ht="21">
      <c r="D97" s="8" t="s">
        <v>131</v>
      </c>
    </row>
    <row r="98" spans="3:19" ht="21">
      <c r="D98" s="8" t="s">
        <v>132</v>
      </c>
    </row>
    <row r="99" spans="3:19" ht="21.6" thickBot="1">
      <c r="D99" s="8"/>
    </row>
    <row r="100" spans="3:19" ht="21.6" thickBot="1">
      <c r="C100" s="1" t="s">
        <v>101</v>
      </c>
      <c r="D100" s="8"/>
      <c r="S100" s="52" t="s">
        <v>84</v>
      </c>
    </row>
    <row r="101" spans="3:19" ht="21.6" thickBot="1">
      <c r="C101" s="1"/>
      <c r="D101" s="8"/>
    </row>
    <row r="102" spans="3:19" ht="39.9" customHeight="1" thickBot="1">
      <c r="C102" s="686" t="s">
        <v>102</v>
      </c>
      <c r="D102" s="686"/>
      <c r="E102" s="686"/>
      <c r="F102" s="686"/>
      <c r="G102" s="686"/>
      <c r="H102" s="686"/>
      <c r="I102" s="686"/>
      <c r="J102" s="686"/>
      <c r="K102" s="686"/>
      <c r="L102" s="686"/>
      <c r="M102" s="686"/>
      <c r="N102" s="686"/>
      <c r="O102" s="686"/>
      <c r="P102" s="686"/>
      <c r="Q102" s="686"/>
      <c r="S102" s="52" t="s">
        <v>84</v>
      </c>
    </row>
    <row r="103" spans="3:19" ht="11.1" customHeight="1">
      <c r="C103" s="33"/>
      <c r="D103" s="33"/>
      <c r="E103" s="33"/>
      <c r="F103" s="33"/>
      <c r="G103" s="33"/>
      <c r="H103" s="33"/>
      <c r="I103" s="33"/>
      <c r="J103" s="33"/>
      <c r="K103" s="33"/>
      <c r="L103" s="33"/>
      <c r="M103" s="33"/>
      <c r="N103" s="33"/>
      <c r="O103" s="33"/>
      <c r="P103" s="33"/>
      <c r="Q103" s="33"/>
    </row>
    <row r="104" spans="3:19" ht="21">
      <c r="C104" s="1"/>
      <c r="D104" s="8" t="s">
        <v>27</v>
      </c>
    </row>
    <row r="105" spans="3:19" ht="21.6" thickBot="1">
      <c r="C105" s="1"/>
      <c r="D105" s="8"/>
    </row>
    <row r="106" spans="3:19" ht="21.6" thickBot="1">
      <c r="C106" s="1" t="s">
        <v>103</v>
      </c>
      <c r="D106" s="8"/>
      <c r="S106" s="52" t="s">
        <v>84</v>
      </c>
    </row>
    <row r="107" spans="3:19" ht="21.6" thickBot="1">
      <c r="C107" s="1"/>
      <c r="D107" s="8"/>
    </row>
    <row r="108" spans="3:19" ht="36.9" customHeight="1" thickBot="1">
      <c r="C108" s="684" t="s">
        <v>104</v>
      </c>
      <c r="D108" s="684"/>
      <c r="E108" s="684"/>
      <c r="F108" s="684"/>
      <c r="G108" s="684"/>
      <c r="H108" s="684"/>
      <c r="I108" s="684"/>
      <c r="J108" s="684"/>
      <c r="K108" s="684"/>
      <c r="L108" s="684"/>
      <c r="M108" s="684"/>
      <c r="N108" s="684"/>
      <c r="O108" s="684"/>
      <c r="P108" s="684"/>
      <c r="Q108" s="684"/>
      <c r="S108" s="52" t="s">
        <v>84</v>
      </c>
    </row>
    <row r="109" spans="3:19" ht="21">
      <c r="C109" s="11"/>
      <c r="D109" s="10"/>
      <c r="E109" s="11"/>
      <c r="F109" s="8"/>
    </row>
    <row r="110" spans="3:19" ht="21">
      <c r="C110" s="1"/>
      <c r="D110" s="8"/>
    </row>
    <row r="111" spans="3:19" ht="25.8">
      <c r="C111" s="671" t="s">
        <v>42</v>
      </c>
      <c r="D111" s="671"/>
      <c r="E111" s="671"/>
      <c r="F111" s="671"/>
      <c r="G111" s="671"/>
      <c r="H111" s="671"/>
      <c r="I111" s="671"/>
      <c r="J111" s="671"/>
      <c r="K111" s="671"/>
    </row>
    <row r="112" spans="3:19" ht="16.2" thickBot="1"/>
    <row r="113" spans="3:19" ht="21.6" thickBot="1">
      <c r="C113" s="1" t="s">
        <v>105</v>
      </c>
      <c r="S113" s="52" t="s">
        <v>84</v>
      </c>
    </row>
    <row r="114" spans="3:19" ht="21.6" thickBot="1">
      <c r="D114" s="1" t="s">
        <v>106</v>
      </c>
    </row>
    <row r="115" spans="3:19" ht="21.6" thickBot="1">
      <c r="D115" s="1"/>
      <c r="E115" s="1" t="s">
        <v>107</v>
      </c>
      <c r="S115" s="52" t="s">
        <v>84</v>
      </c>
    </row>
    <row r="116" spans="3:19" ht="9.9" customHeight="1" thickBot="1">
      <c r="D116" s="1"/>
      <c r="E116" s="1"/>
    </row>
    <row r="117" spans="3:19" ht="21.6" thickBot="1">
      <c r="D117" s="1"/>
      <c r="E117" s="1" t="s">
        <v>108</v>
      </c>
      <c r="S117" s="52" t="s">
        <v>84</v>
      </c>
    </row>
    <row r="118" spans="3:19" ht="11.1" customHeight="1" thickBot="1">
      <c r="D118" s="1"/>
      <c r="E118" s="1"/>
      <c r="S118" s="35"/>
    </row>
    <row r="119" spans="3:19" ht="21.6" thickBot="1">
      <c r="D119" s="1"/>
      <c r="E119" s="1" t="s">
        <v>293</v>
      </c>
      <c r="S119" s="52" t="s">
        <v>84</v>
      </c>
    </row>
    <row r="120" spans="3:19" ht="9.9" customHeight="1">
      <c r="D120" s="1"/>
      <c r="E120" s="1"/>
    </row>
    <row r="121" spans="3:19" ht="21">
      <c r="D121" s="1"/>
      <c r="E121" s="1" t="s">
        <v>109</v>
      </c>
      <c r="M121" s="674"/>
      <c r="N121" s="674"/>
      <c r="O121" s="674"/>
      <c r="P121" s="674"/>
      <c r="Q121" s="674"/>
      <c r="R121" s="674"/>
      <c r="S121" s="674"/>
    </row>
  </sheetData>
  <sheetProtection selectLockedCells="1"/>
  <mergeCells count="34">
    <mergeCell ref="C56:K56"/>
    <mergeCell ref="C59:K59"/>
    <mergeCell ref="C8:H8"/>
    <mergeCell ref="C52:H52"/>
    <mergeCell ref="K80:M80"/>
    <mergeCell ref="C68:G68"/>
    <mergeCell ref="E12:L12"/>
    <mergeCell ref="H30:J30"/>
    <mergeCell ref="C34:Q34"/>
    <mergeCell ref="G36:O36"/>
    <mergeCell ref="C38:P38"/>
    <mergeCell ref="E32:H32"/>
    <mergeCell ref="C49:P49"/>
    <mergeCell ref="C82:F82"/>
    <mergeCell ref="G82:I82"/>
    <mergeCell ref="J82:K82"/>
    <mergeCell ref="K70:L70"/>
    <mergeCell ref="J74:K74"/>
    <mergeCell ref="C84:D84"/>
    <mergeCell ref="E84:G84"/>
    <mergeCell ref="M121:S121"/>
    <mergeCell ref="C108:Q108"/>
    <mergeCell ref="D18:E18"/>
    <mergeCell ref="D22:E22"/>
    <mergeCell ref="D24:E24"/>
    <mergeCell ref="D26:J26"/>
    <mergeCell ref="K65:N65"/>
    <mergeCell ref="G72:I72"/>
    <mergeCell ref="C88:M88"/>
    <mergeCell ref="C89:M89"/>
    <mergeCell ref="C95:Q95"/>
    <mergeCell ref="C102:Q102"/>
    <mergeCell ref="C86:M86"/>
    <mergeCell ref="C111:K111"/>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118" r:id="rId3" name="Check Box 70">
              <controlPr defaultSize="0" autoFill="0" autoLine="0" autoPict="0">
                <anchor moveWithCells="1">
                  <from>
                    <xdr:col>3</xdr:col>
                    <xdr:colOff>525780</xdr:colOff>
                    <xdr:row>61</xdr:row>
                    <xdr:rowOff>76200</xdr:rowOff>
                  </from>
                  <to>
                    <xdr:col>4</xdr:col>
                    <xdr:colOff>30480</xdr:colOff>
                    <xdr:row>63</xdr:row>
                    <xdr:rowOff>45720</xdr:rowOff>
                  </to>
                </anchor>
              </controlPr>
            </control>
          </mc:Choice>
        </mc:AlternateContent>
        <mc:AlternateContent xmlns:mc="http://schemas.openxmlformats.org/markup-compatibility/2006">
          <mc:Choice Requires="x14">
            <control shapeId="2119" r:id="rId4" name="Check Box 71">
              <controlPr defaultSize="0" autoFill="0" autoLine="0" autoPict="0">
                <anchor moveWithCells="1">
                  <from>
                    <xdr:col>3</xdr:col>
                    <xdr:colOff>525780</xdr:colOff>
                    <xdr:row>62</xdr:row>
                    <xdr:rowOff>220980</xdr:rowOff>
                  </from>
                  <to>
                    <xdr:col>4</xdr:col>
                    <xdr:colOff>30480</xdr:colOff>
                    <xdr:row>64</xdr:row>
                    <xdr:rowOff>68580</xdr:rowOff>
                  </to>
                </anchor>
              </controlPr>
            </control>
          </mc:Choice>
        </mc:AlternateContent>
        <mc:AlternateContent xmlns:mc="http://schemas.openxmlformats.org/markup-compatibility/2006">
          <mc:Choice Requires="x14">
            <control shapeId="2120" r:id="rId5" name="Check Box 72">
              <controlPr defaultSize="0" autoFill="0" autoLine="0" autoPict="0">
                <anchor moveWithCells="1">
                  <from>
                    <xdr:col>3</xdr:col>
                    <xdr:colOff>525780</xdr:colOff>
                    <xdr:row>64</xdr:row>
                    <xdr:rowOff>198120</xdr:rowOff>
                  </from>
                  <to>
                    <xdr:col>4</xdr:col>
                    <xdr:colOff>30480</xdr:colOff>
                    <xdr:row>66</xdr:row>
                    <xdr:rowOff>45720</xdr:rowOff>
                  </to>
                </anchor>
              </controlPr>
            </control>
          </mc:Choice>
        </mc:AlternateContent>
        <mc:AlternateContent xmlns:mc="http://schemas.openxmlformats.org/markup-compatibility/2006">
          <mc:Choice Requires="x14">
            <control shapeId="2121" r:id="rId6" name="Check Box 73">
              <controlPr defaultSize="0" autoFill="0" autoLine="0" autoPict="0">
                <anchor moveWithCells="1">
                  <from>
                    <xdr:col>3</xdr:col>
                    <xdr:colOff>525780</xdr:colOff>
                    <xdr:row>63</xdr:row>
                    <xdr:rowOff>220980</xdr:rowOff>
                  </from>
                  <to>
                    <xdr:col>4</xdr:col>
                    <xdr:colOff>30480</xdr:colOff>
                    <xdr:row>65</xdr:row>
                    <xdr:rowOff>68580</xdr:rowOff>
                  </to>
                </anchor>
              </controlPr>
            </control>
          </mc:Choice>
        </mc:AlternateContent>
        <mc:AlternateContent xmlns:mc="http://schemas.openxmlformats.org/markup-compatibility/2006">
          <mc:Choice Requires="x14">
            <control shapeId="2127" r:id="rId7" name="Check Box 79">
              <controlPr defaultSize="0" autoFill="0" autoLine="0" autoPict="0">
                <anchor moveWithCells="1">
                  <from>
                    <xdr:col>7</xdr:col>
                    <xdr:colOff>525780</xdr:colOff>
                    <xdr:row>61</xdr:row>
                    <xdr:rowOff>76200</xdr:rowOff>
                  </from>
                  <to>
                    <xdr:col>8</xdr:col>
                    <xdr:colOff>30480</xdr:colOff>
                    <xdr:row>63</xdr:row>
                    <xdr:rowOff>45720</xdr:rowOff>
                  </to>
                </anchor>
              </controlPr>
            </control>
          </mc:Choice>
        </mc:AlternateContent>
        <mc:AlternateContent xmlns:mc="http://schemas.openxmlformats.org/markup-compatibility/2006">
          <mc:Choice Requires="x14">
            <control shapeId="2128" r:id="rId8" name="Check Box 80">
              <controlPr defaultSize="0" autoFill="0" autoLine="0" autoPict="0">
                <anchor moveWithCells="1">
                  <from>
                    <xdr:col>7</xdr:col>
                    <xdr:colOff>525780</xdr:colOff>
                    <xdr:row>62</xdr:row>
                    <xdr:rowOff>220980</xdr:rowOff>
                  </from>
                  <to>
                    <xdr:col>8</xdr:col>
                    <xdr:colOff>30480</xdr:colOff>
                    <xdr:row>64</xdr:row>
                    <xdr:rowOff>68580</xdr:rowOff>
                  </to>
                </anchor>
              </controlPr>
            </control>
          </mc:Choice>
        </mc:AlternateContent>
        <mc:AlternateContent xmlns:mc="http://schemas.openxmlformats.org/markup-compatibility/2006">
          <mc:Choice Requires="x14">
            <control shapeId="2130" r:id="rId9" name="Check Box 82">
              <controlPr defaultSize="0" autoFill="0" autoLine="0" autoPict="0">
                <anchor moveWithCells="1">
                  <from>
                    <xdr:col>7</xdr:col>
                    <xdr:colOff>525780</xdr:colOff>
                    <xdr:row>63</xdr:row>
                    <xdr:rowOff>220980</xdr:rowOff>
                  </from>
                  <to>
                    <xdr:col>8</xdr:col>
                    <xdr:colOff>30480</xdr:colOff>
                    <xdr:row>65</xdr:row>
                    <xdr:rowOff>68580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900-000000000000}">
          <x14:formula1>
            <xm:f>Tools!$A$1:$A$2</xm:f>
          </x14:formula1>
          <xm:sqref>S113 O31 S34 K26 O39:O43 O60 O28 P29 O10 P11 O78:O79 O89 S91:S93 S95:S96 S100 S102 S106 S108 O45 K16 K18 K20 K22 K24 S115:S120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C2:R87"/>
  <sheetViews>
    <sheetView showGridLines="0" topLeftCell="A31" zoomScale="85" zoomScaleNormal="85" workbookViewId="0">
      <selection activeCell="J8" sqref="J8"/>
    </sheetView>
  </sheetViews>
  <sheetFormatPr baseColWidth="10" defaultRowHeight="15.6"/>
  <sheetData>
    <row r="2" spans="3:16" ht="31.2">
      <c r="C2" s="19" t="s">
        <v>0</v>
      </c>
      <c r="D2" s="21"/>
      <c r="E2" s="21"/>
      <c r="F2" s="21"/>
      <c r="G2" s="21"/>
      <c r="H2" s="21"/>
      <c r="I2" s="21"/>
      <c r="J2" s="21"/>
      <c r="K2" s="21"/>
    </row>
    <row r="5" spans="3:16" ht="28.8">
      <c r="C5" s="22" t="s">
        <v>3</v>
      </c>
      <c r="D5" s="24"/>
      <c r="E5" s="24"/>
      <c r="F5" s="24"/>
      <c r="G5" s="24"/>
      <c r="H5" s="24"/>
      <c r="I5" s="24"/>
      <c r="J5" s="24"/>
      <c r="K5" s="24"/>
      <c r="L5" s="24"/>
      <c r="M5" s="24"/>
      <c r="N5" s="24"/>
      <c r="O5" s="24"/>
    </row>
    <row r="8" spans="3:16" ht="25.8">
      <c r="C8" s="689" t="s">
        <v>49</v>
      </c>
      <c r="D8" s="689"/>
      <c r="E8" s="689"/>
      <c r="F8" s="689"/>
      <c r="G8" s="689"/>
      <c r="H8" s="689"/>
      <c r="I8" s="689"/>
    </row>
    <row r="9" spans="3:16" ht="16.2" thickBot="1"/>
    <row r="10" spans="3:16" ht="65.099999999999994" customHeight="1" thickBot="1">
      <c r="C10" s="686" t="s">
        <v>133</v>
      </c>
      <c r="D10" s="686"/>
      <c r="E10" s="686"/>
      <c r="F10" s="686"/>
      <c r="G10" s="686"/>
      <c r="H10" s="686"/>
      <c r="I10" s="686"/>
      <c r="J10" s="686"/>
      <c r="K10" s="686"/>
      <c r="L10" s="686"/>
      <c r="M10" s="686"/>
      <c r="N10" s="686"/>
      <c r="O10" s="686"/>
      <c r="P10" s="52" t="s">
        <v>84</v>
      </c>
    </row>
    <row r="11" spans="3:16" ht="12" customHeight="1" thickBot="1">
      <c r="C11" s="33"/>
      <c r="D11" s="33"/>
      <c r="E11" s="33"/>
      <c r="F11" s="33"/>
      <c r="G11" s="33"/>
      <c r="H11" s="33"/>
      <c r="I11" s="33"/>
      <c r="J11" s="33"/>
      <c r="K11" s="33"/>
      <c r="L11" s="33"/>
      <c r="M11" s="33"/>
      <c r="N11" s="33"/>
      <c r="O11" s="33"/>
    </row>
    <row r="12" spans="3:16" ht="21.6" thickBot="1">
      <c r="C12" s="1"/>
      <c r="D12" s="1" t="s">
        <v>136</v>
      </c>
      <c r="P12" s="52" t="s">
        <v>84</v>
      </c>
    </row>
    <row r="13" spans="3:16" ht="21.6" thickBot="1">
      <c r="C13" s="1"/>
      <c r="D13" s="1"/>
    </row>
    <row r="14" spans="3:16" ht="48" customHeight="1" thickBot="1">
      <c r="C14" s="691" t="s">
        <v>134</v>
      </c>
      <c r="D14" s="691"/>
      <c r="E14" s="691"/>
      <c r="F14" s="691"/>
      <c r="G14" s="691"/>
      <c r="H14" s="691"/>
      <c r="I14" s="691"/>
      <c r="J14" s="691"/>
      <c r="K14" s="691"/>
      <c r="L14" s="691"/>
      <c r="M14" s="691"/>
      <c r="N14" s="691"/>
      <c r="O14" s="691"/>
      <c r="P14" s="52" t="s">
        <v>84</v>
      </c>
    </row>
    <row r="15" spans="3:16" ht="21.6" thickBot="1">
      <c r="C15" s="1"/>
      <c r="D15" s="1"/>
    </row>
    <row r="16" spans="3:16" ht="44.1" customHeight="1" thickBot="1">
      <c r="C16" s="676" t="s">
        <v>135</v>
      </c>
      <c r="D16" s="676"/>
      <c r="E16" s="676"/>
      <c r="F16" s="676"/>
      <c r="G16" s="676"/>
      <c r="H16" s="676"/>
      <c r="I16" s="676"/>
      <c r="J16" s="676"/>
      <c r="K16" s="676"/>
      <c r="L16" s="676"/>
      <c r="M16" s="676"/>
      <c r="N16" s="676"/>
      <c r="O16" s="676"/>
      <c r="P16" s="52" t="s">
        <v>84</v>
      </c>
    </row>
    <row r="17" spans="3:16" ht="14.1" customHeight="1">
      <c r="C17" s="29"/>
      <c r="D17" s="29"/>
      <c r="E17" s="29"/>
      <c r="F17" s="29"/>
      <c r="G17" s="29"/>
      <c r="H17" s="29"/>
      <c r="I17" s="29"/>
      <c r="J17" s="29"/>
      <c r="K17" s="29"/>
      <c r="L17" s="29"/>
      <c r="M17" s="29"/>
      <c r="N17" s="29"/>
      <c r="O17" s="29"/>
    </row>
    <row r="18" spans="3:16" ht="21">
      <c r="C18" s="1"/>
      <c r="D18" s="1" t="s">
        <v>137</v>
      </c>
    </row>
    <row r="19" spans="3:16" ht="12" customHeight="1">
      <c r="C19" s="1"/>
      <c r="D19" s="1"/>
    </row>
    <row r="20" spans="3:16" ht="44.1" customHeight="1">
      <c r="C20" s="1"/>
      <c r="D20" s="674"/>
      <c r="E20" s="674"/>
      <c r="F20" s="674"/>
      <c r="G20" s="674"/>
      <c r="H20" s="674"/>
      <c r="I20" s="674"/>
      <c r="J20" s="674"/>
      <c r="K20" s="674"/>
      <c r="L20" s="674"/>
      <c r="M20" s="674"/>
      <c r="N20" s="674"/>
    </row>
    <row r="21" spans="3:16" ht="21.6" thickBot="1">
      <c r="C21" s="1"/>
      <c r="D21" s="1"/>
    </row>
    <row r="22" spans="3:16" ht="38.1" customHeight="1" thickBot="1">
      <c r="C22" s="686" t="s">
        <v>138</v>
      </c>
      <c r="D22" s="686"/>
      <c r="E22" s="686"/>
      <c r="F22" s="686"/>
      <c r="G22" s="686"/>
      <c r="H22" s="686"/>
      <c r="I22" s="686"/>
      <c r="J22" s="686"/>
      <c r="K22" s="686"/>
      <c r="L22" s="686"/>
      <c r="M22" s="686"/>
      <c r="N22" s="686"/>
      <c r="O22" s="686"/>
      <c r="P22" s="52" t="s">
        <v>84</v>
      </c>
    </row>
    <row r="23" spans="3:16" ht="21.6" thickBot="1">
      <c r="C23" s="1"/>
      <c r="D23" s="1"/>
    </row>
    <row r="24" spans="3:16" ht="21.6" thickBot="1">
      <c r="C24" s="1" t="s">
        <v>139</v>
      </c>
      <c r="D24" s="1"/>
      <c r="P24" s="52" t="s">
        <v>84</v>
      </c>
    </row>
    <row r="25" spans="3:16" ht="9.9" customHeight="1">
      <c r="C25" s="1"/>
      <c r="D25" s="1"/>
      <c r="P25" s="59"/>
    </row>
    <row r="26" spans="3:16" ht="21">
      <c r="C26" s="1"/>
      <c r="D26" s="1" t="s">
        <v>140</v>
      </c>
      <c r="J26" s="674"/>
      <c r="K26" s="674"/>
      <c r="L26" s="674"/>
    </row>
    <row r="27" spans="3:16" ht="9" customHeight="1">
      <c r="C27" s="1"/>
      <c r="D27" s="1"/>
    </row>
    <row r="28" spans="3:16" ht="21">
      <c r="C28" s="1"/>
      <c r="D28" s="1" t="s">
        <v>28</v>
      </c>
      <c r="J28" s="674"/>
      <c r="K28" s="674"/>
      <c r="L28" s="674"/>
    </row>
    <row r="29" spans="3:16" ht="9.9" customHeight="1" thickBot="1">
      <c r="C29" s="1"/>
      <c r="D29" s="1"/>
    </row>
    <row r="30" spans="3:16" ht="42" customHeight="1" thickBot="1">
      <c r="C30" s="1"/>
      <c r="D30" s="686" t="s">
        <v>294</v>
      </c>
      <c r="E30" s="686"/>
      <c r="F30" s="686"/>
      <c r="G30" s="686"/>
      <c r="H30" s="686"/>
      <c r="I30" s="686"/>
      <c r="J30" s="686"/>
      <c r="K30" s="686"/>
      <c r="L30" s="686"/>
      <c r="M30" s="686"/>
      <c r="N30" s="686"/>
      <c r="O30" s="686"/>
      <c r="P30" s="52" t="s">
        <v>84</v>
      </c>
    </row>
    <row r="31" spans="3:16" ht="11.1" customHeight="1">
      <c r="C31" s="1"/>
      <c r="D31" s="33"/>
      <c r="E31" s="33"/>
      <c r="F31" s="33"/>
      <c r="G31" s="33"/>
      <c r="H31" s="33"/>
      <c r="I31" s="33"/>
      <c r="J31" s="33"/>
      <c r="K31" s="33"/>
      <c r="L31" s="33"/>
      <c r="M31" s="33"/>
      <c r="N31" s="33"/>
      <c r="O31" s="33"/>
      <c r="P31" s="59"/>
    </row>
    <row r="32" spans="3:16" ht="21">
      <c r="C32" s="1"/>
      <c r="D32" s="1" t="s">
        <v>141</v>
      </c>
    </row>
    <row r="33" spans="3:16" ht="6" customHeight="1">
      <c r="C33" s="1"/>
      <c r="D33" s="1"/>
    </row>
    <row r="34" spans="3:16" ht="26.1" customHeight="1">
      <c r="C34" s="1"/>
      <c r="D34" s="674"/>
      <c r="E34" s="674"/>
      <c r="F34" s="674"/>
      <c r="G34" s="674"/>
      <c r="H34" s="674"/>
      <c r="I34" s="674"/>
      <c r="J34" s="674"/>
      <c r="K34" s="674"/>
      <c r="L34" s="674"/>
      <c r="M34" s="674"/>
      <c r="N34" s="674"/>
    </row>
    <row r="35" spans="3:16" ht="21.9" customHeight="1">
      <c r="C35" s="1"/>
      <c r="D35" s="674"/>
      <c r="E35" s="674"/>
      <c r="F35" s="674"/>
      <c r="G35" s="674"/>
      <c r="H35" s="674"/>
      <c r="I35" s="674"/>
      <c r="J35" s="674"/>
      <c r="K35" s="674"/>
      <c r="L35" s="674"/>
      <c r="M35" s="674"/>
      <c r="N35" s="674"/>
    </row>
    <row r="36" spans="3:16" ht="21.9" customHeight="1" thickBot="1">
      <c r="C36" s="1"/>
      <c r="D36" s="1"/>
    </row>
    <row r="37" spans="3:16" ht="21.6" thickBot="1">
      <c r="C37" s="1"/>
      <c r="D37" s="1" t="s">
        <v>142</v>
      </c>
      <c r="P37" s="52" t="s">
        <v>84</v>
      </c>
    </row>
    <row r="38" spans="3:16" ht="21">
      <c r="C38" s="1"/>
      <c r="D38" s="1"/>
    </row>
    <row r="39" spans="3:16" ht="21">
      <c r="C39" s="1" t="s">
        <v>280</v>
      </c>
      <c r="D39" s="1"/>
    </row>
    <row r="40" spans="3:16" ht="21">
      <c r="C40" s="1"/>
      <c r="D40" s="1" t="s">
        <v>143</v>
      </c>
      <c r="L40" s="674"/>
      <c r="M40" s="674"/>
      <c r="N40" s="674"/>
    </row>
    <row r="41" spans="3:16" ht="6" customHeight="1">
      <c r="C41" s="1"/>
      <c r="D41" s="1"/>
    </row>
    <row r="42" spans="3:16" ht="21">
      <c r="C42" s="1"/>
      <c r="D42" s="1" t="s">
        <v>144</v>
      </c>
      <c r="L42" s="674"/>
      <c r="M42" s="674"/>
      <c r="N42" s="674"/>
    </row>
    <row r="43" spans="3:16" ht="21.6" thickBot="1">
      <c r="C43" s="1"/>
      <c r="D43" s="1"/>
    </row>
    <row r="44" spans="3:16" ht="47.1" customHeight="1" thickBot="1">
      <c r="C44" s="686" t="s">
        <v>145</v>
      </c>
      <c r="D44" s="686"/>
      <c r="E44" s="686"/>
      <c r="F44" s="686"/>
      <c r="G44" s="686"/>
      <c r="H44" s="686"/>
      <c r="I44" s="686"/>
      <c r="J44" s="686"/>
      <c r="K44" s="686"/>
      <c r="L44" s="686"/>
      <c r="M44" s="686"/>
      <c r="N44" s="686"/>
      <c r="O44" s="686"/>
      <c r="P44" s="52" t="s">
        <v>84</v>
      </c>
    </row>
    <row r="45" spans="3:16" ht="21.6" thickBot="1">
      <c r="C45" s="1"/>
      <c r="D45" s="1"/>
    </row>
    <row r="46" spans="3:16" ht="68.099999999999994" customHeight="1" thickBot="1">
      <c r="C46" s="686" t="s">
        <v>146</v>
      </c>
      <c r="D46" s="686"/>
      <c r="E46" s="686"/>
      <c r="F46" s="686"/>
      <c r="G46" s="686"/>
      <c r="H46" s="686"/>
      <c r="I46" s="686"/>
      <c r="J46" s="686"/>
      <c r="K46" s="686"/>
      <c r="L46" s="686"/>
      <c r="M46" s="686"/>
      <c r="N46" s="686"/>
      <c r="P46" s="52" t="s">
        <v>84</v>
      </c>
    </row>
    <row r="47" spans="3:16" ht="21">
      <c r="C47" s="1"/>
    </row>
    <row r="48" spans="3:16" ht="27" customHeight="1">
      <c r="C48" s="36" t="s">
        <v>50</v>
      </c>
    </row>
    <row r="49" spans="3:16" ht="16.2" thickBot="1"/>
    <row r="50" spans="3:16" ht="66" customHeight="1" thickBot="1">
      <c r="C50" s="686" t="s">
        <v>147</v>
      </c>
      <c r="D50" s="686"/>
      <c r="E50" s="686"/>
      <c r="F50" s="686"/>
      <c r="G50" s="686"/>
      <c r="H50" s="686"/>
      <c r="I50" s="686"/>
      <c r="J50" s="686"/>
      <c r="K50" s="686"/>
      <c r="L50" s="686"/>
      <c r="M50" s="686"/>
      <c r="N50" s="686"/>
      <c r="P50" s="52" t="s">
        <v>84</v>
      </c>
    </row>
    <row r="51" spans="3:16" ht="9.9" customHeight="1">
      <c r="C51" s="33"/>
      <c r="D51" s="33"/>
      <c r="E51" s="33"/>
      <c r="F51" s="33"/>
      <c r="G51" s="33"/>
      <c r="H51" s="33"/>
      <c r="I51" s="33"/>
      <c r="J51" s="33"/>
      <c r="K51" s="33"/>
      <c r="L51" s="33"/>
      <c r="M51" s="33"/>
      <c r="N51" s="33"/>
      <c r="P51" s="59"/>
    </row>
    <row r="52" spans="3:16" ht="21">
      <c r="C52" s="1"/>
      <c r="D52" s="1" t="s">
        <v>149</v>
      </c>
      <c r="I52" s="674"/>
      <c r="J52" s="674"/>
      <c r="K52" s="674"/>
      <c r="L52" s="674"/>
      <c r="M52" s="674"/>
      <c r="N52" s="674"/>
      <c r="O52" s="40"/>
    </row>
    <row r="53" spans="3:16" ht="21.6" thickBot="1">
      <c r="C53" s="1"/>
    </row>
    <row r="54" spans="3:16" ht="57.9" customHeight="1" thickBot="1">
      <c r="C54" s="686" t="s">
        <v>148</v>
      </c>
      <c r="D54" s="686"/>
      <c r="E54" s="686"/>
      <c r="F54" s="686"/>
      <c r="G54" s="686"/>
      <c r="H54" s="686"/>
      <c r="I54" s="686"/>
      <c r="J54" s="686"/>
      <c r="K54" s="686"/>
      <c r="L54" s="686"/>
      <c r="M54" s="686"/>
      <c r="N54" s="686"/>
      <c r="P54" s="52" t="s">
        <v>84</v>
      </c>
    </row>
    <row r="55" spans="3:16" ht="9" customHeight="1">
      <c r="C55" s="33"/>
      <c r="D55" s="33"/>
      <c r="E55" s="33"/>
      <c r="F55" s="33"/>
      <c r="G55" s="33"/>
      <c r="H55" s="33"/>
      <c r="I55" s="33"/>
      <c r="J55" s="33"/>
      <c r="K55" s="33"/>
      <c r="L55" s="33"/>
      <c r="M55" s="33"/>
      <c r="N55" s="33"/>
    </row>
    <row r="56" spans="3:16" ht="21">
      <c r="C56" s="1"/>
      <c r="D56" s="1" t="s">
        <v>150</v>
      </c>
      <c r="I56" s="674"/>
      <c r="J56" s="674"/>
      <c r="K56" s="674"/>
      <c r="L56" s="674"/>
      <c r="M56" s="674"/>
      <c r="N56" s="674"/>
    </row>
    <row r="57" spans="3:16" ht="24" customHeight="1" thickBot="1">
      <c r="C57" s="1"/>
    </row>
    <row r="58" spans="3:16" ht="42.9" customHeight="1" thickBot="1">
      <c r="C58" s="686" t="s">
        <v>151</v>
      </c>
      <c r="D58" s="686"/>
      <c r="E58" s="686"/>
      <c r="F58" s="686"/>
      <c r="G58" s="686"/>
      <c r="H58" s="686"/>
      <c r="I58" s="686"/>
      <c r="J58" s="686"/>
      <c r="K58" s="686"/>
      <c r="L58" s="686"/>
      <c r="M58" s="686"/>
      <c r="N58" s="686"/>
      <c r="P58" s="52" t="s">
        <v>84</v>
      </c>
    </row>
    <row r="59" spans="3:16" ht="12.9" customHeight="1">
      <c r="C59" s="33"/>
      <c r="D59" s="33"/>
      <c r="E59" s="33"/>
      <c r="F59" s="33"/>
      <c r="G59" s="33"/>
      <c r="H59" s="33"/>
      <c r="I59" s="33"/>
      <c r="J59" s="33"/>
      <c r="K59" s="33"/>
      <c r="L59" s="33"/>
      <c r="M59" s="33"/>
      <c r="N59" s="33"/>
      <c r="P59" s="59"/>
    </row>
    <row r="60" spans="3:16" ht="21">
      <c r="C60" s="1"/>
      <c r="D60" s="1" t="s">
        <v>152</v>
      </c>
      <c r="H60" s="692"/>
      <c r="I60" s="692"/>
      <c r="J60" s="692"/>
      <c r="K60" s="692"/>
      <c r="L60" s="692"/>
      <c r="M60" s="692"/>
      <c r="N60" s="692"/>
    </row>
    <row r="61" spans="3:16" ht="6.9" customHeight="1">
      <c r="C61" s="1"/>
    </row>
    <row r="62" spans="3:16" ht="129.9" customHeight="1">
      <c r="C62" s="1"/>
      <c r="D62" s="686" t="s">
        <v>29</v>
      </c>
      <c r="E62" s="686"/>
      <c r="F62" s="686"/>
      <c r="G62" s="686"/>
      <c r="H62" s="686"/>
      <c r="I62" s="686"/>
      <c r="J62" s="686"/>
      <c r="K62" s="686"/>
      <c r="L62" s="686"/>
      <c r="M62" s="686"/>
      <c r="N62" s="686"/>
    </row>
    <row r="63" spans="3:16" ht="9.9" customHeight="1" thickBot="1">
      <c r="C63" s="1"/>
      <c r="D63" s="33"/>
      <c r="E63" s="33"/>
      <c r="F63" s="33"/>
      <c r="G63" s="33"/>
      <c r="H63" s="33"/>
      <c r="I63" s="33"/>
      <c r="J63" s="33"/>
      <c r="K63" s="33"/>
      <c r="L63" s="33"/>
      <c r="M63" s="33"/>
      <c r="N63" s="33"/>
    </row>
    <row r="64" spans="3:16" ht="21.6" thickBot="1">
      <c r="C64" s="1"/>
      <c r="D64" s="1" t="s">
        <v>153</v>
      </c>
      <c r="P64" s="52" t="s">
        <v>84</v>
      </c>
    </row>
    <row r="65" spans="3:18" ht="21.6" thickBot="1">
      <c r="C65" s="1"/>
      <c r="D65" s="1"/>
    </row>
    <row r="66" spans="3:18" ht="21.6" thickBot="1">
      <c r="C66" s="1" t="s">
        <v>154</v>
      </c>
      <c r="D66" s="1"/>
      <c r="P66" s="52" t="s">
        <v>84</v>
      </c>
    </row>
    <row r="67" spans="3:18" ht="9" customHeight="1" thickBot="1">
      <c r="C67" s="1"/>
      <c r="D67" s="1"/>
      <c r="P67" s="30"/>
    </row>
    <row r="68" spans="3:18" ht="21.6" thickBot="1">
      <c r="C68" s="1"/>
      <c r="D68" s="1" t="s">
        <v>142</v>
      </c>
      <c r="P68" s="52" t="s">
        <v>84</v>
      </c>
    </row>
    <row r="69" spans="3:18" ht="21.6" thickBot="1">
      <c r="C69" s="1"/>
      <c r="D69" s="1"/>
    </row>
    <row r="70" spans="3:18" ht="39.9" customHeight="1" thickBot="1">
      <c r="C70" s="686" t="s">
        <v>155</v>
      </c>
      <c r="D70" s="686"/>
      <c r="E70" s="686"/>
      <c r="F70" s="686"/>
      <c r="G70" s="686"/>
      <c r="H70" s="686"/>
      <c r="I70" s="686"/>
      <c r="J70" s="686"/>
      <c r="K70" s="686"/>
      <c r="L70" s="686"/>
      <c r="M70" s="686"/>
      <c r="N70" s="686"/>
      <c r="P70" s="52" t="s">
        <v>84</v>
      </c>
    </row>
    <row r="71" spans="3:18" ht="12" customHeight="1">
      <c r="C71" s="33"/>
      <c r="D71" s="33"/>
      <c r="E71" s="33"/>
      <c r="F71" s="33"/>
      <c r="G71" s="33"/>
      <c r="H71" s="33"/>
      <c r="I71" s="33"/>
      <c r="J71" s="33"/>
      <c r="K71" s="33"/>
      <c r="L71" s="33"/>
      <c r="M71" s="33"/>
      <c r="N71" s="33"/>
      <c r="P71" s="59"/>
    </row>
    <row r="72" spans="3:18" ht="21">
      <c r="C72" s="8" t="s">
        <v>30</v>
      </c>
      <c r="D72" s="1"/>
    </row>
    <row r="73" spans="3:18" ht="21">
      <c r="C73" s="12"/>
      <c r="D73" s="1"/>
    </row>
    <row r="74" spans="3:18" ht="21">
      <c r="C74" s="12"/>
      <c r="D74" s="1"/>
    </row>
    <row r="75" spans="3:18" ht="25.8">
      <c r="C75" s="37" t="s">
        <v>51</v>
      </c>
      <c r="D75" s="1"/>
    </row>
    <row r="76" spans="3:18" ht="15.9" customHeight="1" thickBot="1">
      <c r="C76" s="14"/>
      <c r="D76" s="1"/>
    </row>
    <row r="77" spans="3:18" ht="62.1" customHeight="1" thickBot="1">
      <c r="C77" s="690" t="s">
        <v>281</v>
      </c>
      <c r="D77" s="690"/>
      <c r="E77" s="690"/>
      <c r="F77" s="690"/>
      <c r="G77" s="690"/>
      <c r="H77" s="690"/>
      <c r="I77" s="690"/>
      <c r="J77" s="690"/>
      <c r="K77" s="690"/>
      <c r="L77" s="690"/>
      <c r="M77" s="690"/>
      <c r="N77" s="690"/>
      <c r="P77" s="52" t="s">
        <v>84</v>
      </c>
    </row>
    <row r="78" spans="3:18" ht="14.1" customHeight="1">
      <c r="C78" s="39"/>
      <c r="D78" s="39"/>
      <c r="E78" s="39"/>
      <c r="F78" s="39"/>
      <c r="G78" s="39"/>
      <c r="H78" s="39"/>
      <c r="I78" s="39"/>
      <c r="J78" s="39"/>
      <c r="K78" s="39"/>
      <c r="L78" s="39"/>
      <c r="M78" s="39"/>
      <c r="N78" s="39"/>
      <c r="P78" s="59"/>
    </row>
    <row r="79" spans="3:18" ht="21">
      <c r="C79" s="13"/>
      <c r="D79" s="1" t="s">
        <v>156</v>
      </c>
      <c r="I79" s="678"/>
      <c r="J79" s="678"/>
      <c r="K79" s="678"/>
      <c r="L79" s="678"/>
      <c r="M79" s="678"/>
      <c r="N79" s="678"/>
      <c r="P79" s="48"/>
      <c r="R79" s="48"/>
    </row>
    <row r="80" spans="3:18" ht="9" customHeight="1" thickBot="1">
      <c r="C80" s="13"/>
      <c r="D80" s="1"/>
    </row>
    <row r="81" spans="3:16" ht="21.6" thickBot="1">
      <c r="C81" s="13"/>
      <c r="D81" s="1" t="s">
        <v>157</v>
      </c>
      <c r="P81" s="52" t="s">
        <v>84</v>
      </c>
    </row>
    <row r="82" spans="3:16" ht="21">
      <c r="C82" s="1"/>
      <c r="D82" s="1"/>
    </row>
    <row r="83" spans="3:16" ht="25.8">
      <c r="C83" s="38" t="s">
        <v>52</v>
      </c>
      <c r="D83" s="1"/>
    </row>
    <row r="84" spans="3:16" ht="21.6" thickBot="1">
      <c r="D84" s="1"/>
    </row>
    <row r="85" spans="3:16" ht="41.1" customHeight="1" thickBot="1">
      <c r="C85" s="686" t="s">
        <v>158</v>
      </c>
      <c r="D85" s="686"/>
      <c r="E85" s="686"/>
      <c r="F85" s="686"/>
      <c r="G85" s="686"/>
      <c r="H85" s="686"/>
      <c r="I85" s="686"/>
      <c r="J85" s="686"/>
      <c r="K85" s="686"/>
      <c r="L85" s="686"/>
      <c r="M85" s="686"/>
      <c r="N85" s="686"/>
      <c r="P85" s="52" t="s">
        <v>84</v>
      </c>
    </row>
    <row r="86" spans="3:16" ht="12" customHeight="1">
      <c r="C86" s="1"/>
    </row>
    <row r="87" spans="3:16" ht="21">
      <c r="C87" s="8" t="s">
        <v>30</v>
      </c>
    </row>
  </sheetData>
  <sheetProtection selectLockedCells="1"/>
  <mergeCells count="25">
    <mergeCell ref="C85:N85"/>
    <mergeCell ref="D20:N20"/>
    <mergeCell ref="L42:N42"/>
    <mergeCell ref="C54:N54"/>
    <mergeCell ref="C58:N58"/>
    <mergeCell ref="H60:N60"/>
    <mergeCell ref="D62:N62"/>
    <mergeCell ref="I52:N52"/>
    <mergeCell ref="I56:N56"/>
    <mergeCell ref="D30:O30"/>
    <mergeCell ref="J26:L26"/>
    <mergeCell ref="J28:L28"/>
    <mergeCell ref="C44:O44"/>
    <mergeCell ref="C46:N46"/>
    <mergeCell ref="C8:I8"/>
    <mergeCell ref="L40:N40"/>
    <mergeCell ref="I79:N79"/>
    <mergeCell ref="C70:N70"/>
    <mergeCell ref="C77:N77"/>
    <mergeCell ref="C50:N50"/>
    <mergeCell ref="C10:O10"/>
    <mergeCell ref="C14:O14"/>
    <mergeCell ref="C16:O16"/>
    <mergeCell ref="C22:O22"/>
    <mergeCell ref="D34:N35"/>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Tools!$A$1:$A$2</xm:f>
          </x14:formula1>
          <xm:sqref>P10 P12 P14 P16:P20 P22 P24:P25 P30:P34 P37 P44 P46 P50:P51 P54 P58:P59 P64 P66:P68 P70:P71 P77:P79 P81 P85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C2:T130"/>
  <sheetViews>
    <sheetView showGridLines="0" topLeftCell="A116" zoomScale="79" workbookViewId="0">
      <selection activeCell="D99" sqref="D99"/>
    </sheetView>
  </sheetViews>
  <sheetFormatPr baseColWidth="10" defaultRowHeight="15.6"/>
  <sheetData>
    <row r="2" spans="3:15" ht="31.2">
      <c r="C2" s="19" t="s">
        <v>0</v>
      </c>
      <c r="D2" s="21"/>
      <c r="E2" s="21"/>
      <c r="F2" s="21"/>
      <c r="G2" s="21"/>
      <c r="H2" s="21"/>
      <c r="I2" s="21"/>
      <c r="J2" s="21"/>
      <c r="K2" s="21"/>
    </row>
    <row r="5" spans="3:15" ht="28.8">
      <c r="C5" s="22" t="s">
        <v>4</v>
      </c>
      <c r="D5" s="24"/>
      <c r="E5" s="24"/>
      <c r="F5" s="24"/>
      <c r="G5" s="24"/>
      <c r="H5" s="24"/>
      <c r="I5" s="24"/>
    </row>
    <row r="6" spans="3:15" ht="18.899999999999999" customHeight="1">
      <c r="C6" s="3"/>
    </row>
    <row r="7" spans="3:15" ht="18" customHeight="1">
      <c r="C7" s="3"/>
    </row>
    <row r="8" spans="3:15" ht="28.8">
      <c r="C8" s="701" t="s">
        <v>53</v>
      </c>
      <c r="D8" s="701"/>
      <c r="E8" s="701"/>
    </row>
    <row r="9" spans="3:15" ht="16.2" thickBot="1"/>
    <row r="10" spans="3:15" ht="21.6" thickBot="1">
      <c r="C10" s="1" t="s">
        <v>160</v>
      </c>
      <c r="O10" s="52" t="s">
        <v>84</v>
      </c>
    </row>
    <row r="11" spans="3:15" ht="16.2" thickBot="1"/>
    <row r="12" spans="3:15" ht="36.9" customHeight="1" thickBot="1">
      <c r="C12" s="686" t="s">
        <v>161</v>
      </c>
      <c r="D12" s="686"/>
      <c r="E12" s="686"/>
      <c r="F12" s="686"/>
      <c r="G12" s="686"/>
      <c r="H12" s="686"/>
      <c r="I12" s="686"/>
      <c r="J12" s="686"/>
      <c r="K12" s="686"/>
      <c r="L12" s="686"/>
      <c r="M12" s="686"/>
      <c r="N12" s="686"/>
      <c r="O12" s="52" t="s">
        <v>84</v>
      </c>
    </row>
    <row r="13" spans="3:15" ht="9.9" customHeight="1">
      <c r="C13" s="33"/>
      <c r="D13" s="33"/>
      <c r="E13" s="33"/>
      <c r="F13" s="33"/>
      <c r="G13" s="33"/>
      <c r="H13" s="33"/>
      <c r="I13" s="33"/>
      <c r="J13" s="33"/>
      <c r="K13" s="33"/>
      <c r="L13" s="33"/>
      <c r="M13" s="33"/>
      <c r="N13" s="33"/>
    </row>
    <row r="14" spans="3:15" ht="21">
      <c r="C14" s="1"/>
      <c r="D14" s="1" t="s">
        <v>162</v>
      </c>
      <c r="H14" s="693"/>
      <c r="I14" s="693"/>
      <c r="J14" s="693"/>
      <c r="K14" s="693"/>
      <c r="L14" s="693"/>
      <c r="M14" s="693"/>
      <c r="N14" s="693"/>
    </row>
    <row r="17" spans="3:15" ht="25.8">
      <c r="C17" s="2" t="s">
        <v>54</v>
      </c>
    </row>
    <row r="18" spans="3:15" ht="16.2" thickBot="1"/>
    <row r="19" spans="3:15" ht="50.1" customHeight="1" thickBot="1">
      <c r="C19" s="676" t="s">
        <v>163</v>
      </c>
      <c r="D19" s="676"/>
      <c r="E19" s="676"/>
      <c r="F19" s="676"/>
      <c r="G19" s="676"/>
      <c r="H19" s="676"/>
      <c r="I19" s="676"/>
      <c r="J19" s="676"/>
      <c r="K19" s="676"/>
      <c r="L19" s="676"/>
      <c r="M19" s="676"/>
      <c r="N19" s="676"/>
      <c r="O19" s="52" t="s">
        <v>84</v>
      </c>
    </row>
    <row r="20" spans="3:15" ht="14.1" customHeight="1" thickBot="1">
      <c r="C20" s="29"/>
      <c r="D20" s="29"/>
      <c r="E20" s="29"/>
      <c r="F20" s="29"/>
      <c r="G20" s="29"/>
      <c r="H20" s="29"/>
      <c r="I20" s="29"/>
      <c r="J20" s="29"/>
      <c r="K20" s="29"/>
      <c r="L20" s="29"/>
      <c r="M20" s="29"/>
      <c r="N20" s="29"/>
    </row>
    <row r="21" spans="3:15" ht="21.6" thickBot="1">
      <c r="C21" s="1"/>
      <c r="D21" s="1" t="s">
        <v>164</v>
      </c>
      <c r="O21" s="52" t="s">
        <v>84</v>
      </c>
    </row>
    <row r="22" spans="3:15" ht="21">
      <c r="C22" s="1"/>
      <c r="D22" s="1"/>
      <c r="E22" s="1" t="s">
        <v>166</v>
      </c>
      <c r="H22" s="693"/>
      <c r="I22" s="693"/>
      <c r="J22" s="693"/>
    </row>
    <row r="23" spans="3:15" ht="6.9" customHeight="1" thickBot="1">
      <c r="C23" s="1"/>
      <c r="D23" s="1"/>
      <c r="E23" s="1"/>
    </row>
    <row r="24" spans="3:15" ht="21.6" thickBot="1">
      <c r="C24" s="1"/>
      <c r="D24" s="1"/>
      <c r="E24" s="1" t="s">
        <v>191</v>
      </c>
      <c r="O24" s="52" t="s">
        <v>84</v>
      </c>
    </row>
    <row r="25" spans="3:15" ht="6.9" customHeight="1">
      <c r="C25" s="1"/>
      <c r="D25" s="1"/>
      <c r="E25" s="1"/>
    </row>
    <row r="26" spans="3:15" ht="21.9" customHeight="1">
      <c r="C26" s="1"/>
      <c r="D26" s="1"/>
      <c r="E26" s="1" t="s">
        <v>194</v>
      </c>
      <c r="H26" s="693"/>
      <c r="I26" s="693"/>
      <c r="J26" s="693"/>
    </row>
    <row r="27" spans="3:15" ht="8.1" customHeight="1">
      <c r="C27" s="1"/>
      <c r="D27" s="1"/>
      <c r="E27" s="1"/>
    </row>
    <row r="28" spans="3:15" ht="21">
      <c r="C28" s="1"/>
      <c r="D28" s="1"/>
      <c r="E28" s="1" t="s">
        <v>192</v>
      </c>
      <c r="J28" s="693"/>
      <c r="K28" s="693"/>
      <c r="L28" s="693"/>
      <c r="M28" s="18" t="s">
        <v>195</v>
      </c>
    </row>
    <row r="29" spans="3:15" ht="9" customHeight="1" thickBot="1">
      <c r="C29" s="1"/>
      <c r="D29" s="1"/>
    </row>
    <row r="30" spans="3:15" ht="21.6" thickBot="1">
      <c r="C30" s="1"/>
      <c r="D30" s="1" t="s">
        <v>165</v>
      </c>
      <c r="O30" s="52" t="s">
        <v>84</v>
      </c>
    </row>
    <row r="31" spans="3:15" ht="9" customHeight="1">
      <c r="C31" s="1"/>
      <c r="D31" s="1"/>
      <c r="O31" s="35"/>
    </row>
    <row r="32" spans="3:15" ht="21">
      <c r="C32" s="1"/>
      <c r="D32" s="1"/>
      <c r="E32" s="1" t="s">
        <v>166</v>
      </c>
      <c r="H32" s="697"/>
      <c r="I32" s="697"/>
      <c r="J32" s="697"/>
    </row>
    <row r="33" spans="3:15" ht="9" customHeight="1">
      <c r="C33" s="1"/>
      <c r="D33" s="1"/>
      <c r="E33" s="1"/>
    </row>
    <row r="34" spans="3:15" ht="48" customHeight="1">
      <c r="C34" s="1"/>
      <c r="D34" s="1"/>
      <c r="E34" s="704" t="s">
        <v>167</v>
      </c>
      <c r="F34" s="704"/>
      <c r="G34" s="704"/>
      <c r="H34" s="704"/>
      <c r="I34" s="704"/>
      <c r="J34" s="704"/>
      <c r="K34" s="704"/>
      <c r="L34" s="704"/>
      <c r="M34" s="704"/>
      <c r="N34" s="704"/>
    </row>
    <row r="35" spans="3:15" ht="9.9" customHeight="1">
      <c r="C35" s="1"/>
      <c r="D35" s="1"/>
      <c r="E35" s="31"/>
      <c r="F35" s="31"/>
      <c r="G35" s="31"/>
      <c r="H35" s="31"/>
      <c r="I35" s="31"/>
      <c r="J35" s="31"/>
      <c r="K35" s="31"/>
      <c r="L35" s="31"/>
      <c r="M35" s="31"/>
      <c r="N35" s="31"/>
    </row>
    <row r="36" spans="3:15" ht="21.9" customHeight="1">
      <c r="C36" s="1"/>
      <c r="D36" s="1"/>
      <c r="E36" s="703"/>
      <c r="F36" s="703"/>
      <c r="G36" s="703"/>
      <c r="H36" s="703"/>
      <c r="I36" s="703"/>
      <c r="J36" s="703"/>
      <c r="K36" s="703"/>
      <c r="L36" s="703"/>
      <c r="M36" s="703"/>
      <c r="N36" s="703"/>
    </row>
    <row r="37" spans="3:15" ht="9" customHeight="1">
      <c r="C37" s="1"/>
      <c r="D37" s="1"/>
      <c r="E37" s="1"/>
    </row>
    <row r="38" spans="3:15" ht="41.1" customHeight="1">
      <c r="C38" s="1"/>
      <c r="D38" s="686" t="s">
        <v>168</v>
      </c>
      <c r="E38" s="686"/>
      <c r="F38" s="686"/>
      <c r="G38" s="686"/>
      <c r="H38" s="686"/>
      <c r="I38" s="686"/>
      <c r="J38" s="686"/>
      <c r="K38" s="686"/>
      <c r="L38" s="686"/>
      <c r="M38" s="686"/>
      <c r="N38" s="686"/>
    </row>
    <row r="39" spans="3:15" ht="11.1" customHeight="1">
      <c r="C39" s="1"/>
      <c r="D39" s="33"/>
      <c r="E39" s="33"/>
      <c r="F39" s="33"/>
      <c r="G39" s="33"/>
      <c r="H39" s="33"/>
      <c r="I39" s="33"/>
      <c r="J39" s="33"/>
      <c r="K39" s="33"/>
      <c r="L39" s="33"/>
      <c r="M39" s="33"/>
      <c r="N39" s="33"/>
    </row>
    <row r="40" spans="3:15" ht="21">
      <c r="C40" s="1"/>
      <c r="D40" s="694"/>
      <c r="E40" s="694"/>
      <c r="F40" s="694"/>
      <c r="G40" s="694"/>
      <c r="H40" s="694"/>
      <c r="I40" s="694"/>
      <c r="J40" s="694"/>
      <c r="K40" s="694"/>
      <c r="L40" s="694"/>
      <c r="M40" s="694"/>
      <c r="N40" s="694"/>
    </row>
    <row r="41" spans="3:15" ht="21">
      <c r="C41" s="1"/>
      <c r="D41" s="1"/>
      <c r="E41" s="1"/>
    </row>
    <row r="42" spans="3:15" ht="21">
      <c r="C42" s="1"/>
      <c r="E42" s="1"/>
    </row>
    <row r="43" spans="3:15" ht="25.8">
      <c r="C43" s="689" t="s">
        <v>55</v>
      </c>
      <c r="D43" s="689"/>
      <c r="E43" s="689"/>
      <c r="F43" s="689"/>
      <c r="G43" s="689"/>
    </row>
    <row r="44" spans="3:15" ht="16.2" thickBot="1"/>
    <row r="45" spans="3:15" ht="39.9" customHeight="1" thickBot="1">
      <c r="C45" s="686" t="s">
        <v>169</v>
      </c>
      <c r="D45" s="686"/>
      <c r="E45" s="686"/>
      <c r="F45" s="686"/>
      <c r="G45" s="686"/>
      <c r="H45" s="686"/>
      <c r="I45" s="686"/>
      <c r="J45" s="686"/>
      <c r="K45" s="686"/>
      <c r="L45" s="686"/>
      <c r="M45" s="686"/>
      <c r="N45" s="686"/>
      <c r="O45" s="52" t="s">
        <v>84</v>
      </c>
    </row>
    <row r="46" spans="3:15">
      <c r="C46" s="6"/>
    </row>
    <row r="47" spans="3:15" ht="21">
      <c r="C47" s="9"/>
      <c r="D47" s="1" t="s">
        <v>166</v>
      </c>
      <c r="H47" s="693"/>
      <c r="I47" s="693"/>
      <c r="J47" s="693"/>
    </row>
    <row r="48" spans="3:15" ht="11.1" customHeight="1" thickBot="1">
      <c r="C48" s="9"/>
      <c r="D48" s="1"/>
    </row>
    <row r="49" spans="3:15" ht="21.6" thickBot="1">
      <c r="C49" s="9"/>
      <c r="D49" s="1" t="s">
        <v>170</v>
      </c>
      <c r="O49" s="52" t="s">
        <v>84</v>
      </c>
    </row>
    <row r="50" spans="3:15" ht="9" customHeight="1">
      <c r="C50" s="9"/>
      <c r="D50" s="1"/>
    </row>
    <row r="51" spans="3:15" ht="21">
      <c r="C51" s="9"/>
      <c r="D51" s="1" t="s">
        <v>171</v>
      </c>
      <c r="H51" s="693"/>
      <c r="I51" s="693"/>
      <c r="J51" s="693"/>
    </row>
    <row r="52" spans="3:15" ht="8.1" customHeight="1">
      <c r="C52" s="9"/>
      <c r="D52" s="1"/>
    </row>
    <row r="53" spans="3:15" ht="21">
      <c r="C53" s="9"/>
      <c r="D53" s="683" t="s">
        <v>196</v>
      </c>
      <c r="E53" s="683"/>
      <c r="F53" s="683"/>
      <c r="G53" s="683"/>
      <c r="H53" s="683"/>
      <c r="J53" s="697"/>
      <c r="K53" s="697"/>
      <c r="L53" s="18" t="s">
        <v>195</v>
      </c>
    </row>
    <row r="54" spans="3:15" ht="8.1" customHeight="1">
      <c r="C54" s="9"/>
      <c r="D54" s="1"/>
    </row>
    <row r="55" spans="3:15" ht="41.1" customHeight="1">
      <c r="C55" s="9"/>
      <c r="D55" s="695" t="s">
        <v>172</v>
      </c>
      <c r="E55" s="695"/>
      <c r="F55" s="695"/>
      <c r="G55" s="695"/>
      <c r="H55" s="695"/>
      <c r="I55" s="695"/>
      <c r="J55" s="695"/>
      <c r="K55" s="695"/>
      <c r="L55" s="695"/>
      <c r="M55" s="695"/>
      <c r="N55" s="695"/>
    </row>
    <row r="56" spans="3:15" ht="11.1" customHeight="1">
      <c r="C56" s="9"/>
      <c r="D56" s="42"/>
      <c r="E56" s="42"/>
      <c r="F56" s="42"/>
      <c r="G56" s="42"/>
      <c r="H56" s="42"/>
      <c r="I56" s="42"/>
      <c r="J56" s="42"/>
      <c r="K56" s="42"/>
      <c r="L56" s="42"/>
      <c r="M56" s="42"/>
      <c r="N56" s="42"/>
    </row>
    <row r="57" spans="3:15" ht="41.1" customHeight="1">
      <c r="C57" s="9"/>
      <c r="D57" s="698"/>
      <c r="E57" s="698"/>
      <c r="F57" s="698"/>
      <c r="G57" s="698"/>
      <c r="H57" s="698"/>
      <c r="I57" s="698"/>
      <c r="J57" s="698"/>
      <c r="K57" s="698"/>
      <c r="L57" s="698"/>
      <c r="M57" s="698"/>
      <c r="N57" s="698"/>
    </row>
    <row r="58" spans="3:15" ht="16.2" thickBot="1">
      <c r="C58" s="6"/>
    </row>
    <row r="59" spans="3:15" ht="21.6" thickBot="1">
      <c r="C59" s="1" t="s">
        <v>173</v>
      </c>
      <c r="O59" s="52" t="s">
        <v>84</v>
      </c>
    </row>
    <row r="60" spans="3:15" ht="9.9" customHeight="1">
      <c r="C60" s="1"/>
    </row>
    <row r="61" spans="3:15" ht="21">
      <c r="C61" s="6"/>
      <c r="D61" s="1" t="s">
        <v>174</v>
      </c>
      <c r="H61" s="693"/>
      <c r="I61" s="693"/>
      <c r="J61" s="693"/>
    </row>
    <row r="64" spans="3:15" ht="25.8">
      <c r="C64" s="689" t="s">
        <v>56</v>
      </c>
      <c r="D64" s="689"/>
      <c r="E64" s="689"/>
      <c r="F64" s="689"/>
      <c r="G64" s="689"/>
    </row>
    <row r="65" spans="3:15" ht="18" customHeight="1" thickBot="1">
      <c r="C65" s="2"/>
    </row>
    <row r="66" spans="3:15" ht="39.9" customHeight="1" thickBot="1">
      <c r="C66" s="686" t="s">
        <v>175</v>
      </c>
      <c r="D66" s="686"/>
      <c r="E66" s="686"/>
      <c r="F66" s="686"/>
      <c r="G66" s="686"/>
      <c r="H66" s="686"/>
      <c r="I66" s="686"/>
      <c r="J66" s="686"/>
      <c r="K66" s="686"/>
      <c r="L66" s="686"/>
      <c r="M66" s="686"/>
      <c r="N66" s="686"/>
      <c r="O66" s="52" t="s">
        <v>84</v>
      </c>
    </row>
    <row r="67" spans="3:15" ht="18" customHeight="1">
      <c r="C67" s="1"/>
    </row>
    <row r="68" spans="3:15" ht="25.8">
      <c r="C68" s="702" t="s">
        <v>57</v>
      </c>
      <c r="D68" s="702"/>
    </row>
    <row r="69" spans="3:15" ht="17.100000000000001" customHeight="1" thickBot="1">
      <c r="C69" s="4"/>
    </row>
    <row r="70" spans="3:15" ht="17.100000000000001" customHeight="1" thickBot="1">
      <c r="C70" s="16" t="s">
        <v>176</v>
      </c>
      <c r="O70" s="52" t="s">
        <v>84</v>
      </c>
    </row>
    <row r="71" spans="3:15" ht="17.100000000000001" customHeight="1">
      <c r="C71" s="17" t="s">
        <v>31</v>
      </c>
    </row>
    <row r="72" spans="3:15" ht="17.100000000000001" customHeight="1">
      <c r="C72" s="4"/>
    </row>
    <row r="73" spans="3:15" ht="25.8">
      <c r="C73" s="689" t="s">
        <v>58</v>
      </c>
      <c r="D73" s="689"/>
      <c r="E73" s="689"/>
      <c r="F73" s="689"/>
    </row>
    <row r="74" spans="3:15" ht="16.2" thickBot="1"/>
    <row r="75" spans="3:15" ht="21.6" thickBot="1">
      <c r="C75" s="1" t="s">
        <v>282</v>
      </c>
      <c r="O75" s="52" t="s">
        <v>84</v>
      </c>
    </row>
    <row r="78" spans="3:15" ht="25.8">
      <c r="C78" s="689" t="s">
        <v>59</v>
      </c>
      <c r="D78" s="689"/>
      <c r="E78" s="689"/>
      <c r="F78" s="689"/>
    </row>
    <row r="79" spans="3:15" ht="16.2" thickBot="1"/>
    <row r="80" spans="3:15" ht="21.6" thickBot="1">
      <c r="C80" s="1" t="s">
        <v>177</v>
      </c>
      <c r="O80" s="52" t="s">
        <v>84</v>
      </c>
    </row>
    <row r="81" spans="3:20" ht="9" customHeight="1">
      <c r="C81" s="1"/>
    </row>
    <row r="82" spans="3:20" ht="21.9" customHeight="1">
      <c r="C82" s="9"/>
      <c r="D82" s="1" t="s">
        <v>178</v>
      </c>
      <c r="L82" s="700"/>
      <c r="M82" s="700"/>
    </row>
    <row r="83" spans="3:20" ht="21.6" thickBot="1">
      <c r="C83" s="9"/>
      <c r="D83" s="1"/>
    </row>
    <row r="84" spans="3:20" ht="21.6" thickBot="1">
      <c r="C84" s="1" t="s">
        <v>179</v>
      </c>
      <c r="L84" s="45"/>
      <c r="M84" s="45"/>
      <c r="O84" s="52" t="s">
        <v>84</v>
      </c>
    </row>
    <row r="85" spans="3:20" ht="9" customHeight="1">
      <c r="C85" s="1"/>
    </row>
    <row r="86" spans="3:20" ht="21">
      <c r="C86" s="9"/>
      <c r="D86" s="1" t="s">
        <v>159</v>
      </c>
      <c r="L86" s="693"/>
      <c r="M86" s="693"/>
    </row>
    <row r="87" spans="3:20" ht="21">
      <c r="C87" s="9"/>
      <c r="D87" s="1"/>
    </row>
    <row r="88" spans="3:20" ht="21">
      <c r="C88" s="1" t="s">
        <v>180</v>
      </c>
      <c r="O88" s="60"/>
      <c r="T88" s="50"/>
    </row>
    <row r="89" spans="3:20" ht="21">
      <c r="C89" s="1"/>
    </row>
    <row r="90" spans="3:20" ht="45" customHeight="1">
      <c r="C90" s="686" t="s">
        <v>181</v>
      </c>
      <c r="D90" s="686"/>
      <c r="E90" s="686"/>
      <c r="F90" s="686"/>
      <c r="G90" s="686"/>
      <c r="H90" s="686"/>
      <c r="I90" s="686"/>
      <c r="J90" s="686"/>
      <c r="K90" s="686"/>
      <c r="L90" s="686"/>
      <c r="M90" s="686"/>
      <c r="N90" s="686"/>
    </row>
    <row r="91" spans="3:20" ht="11.1" customHeight="1">
      <c r="C91" s="33"/>
      <c r="D91" s="33"/>
      <c r="E91" s="33"/>
      <c r="F91" s="33"/>
      <c r="G91" s="33"/>
      <c r="H91" s="33"/>
      <c r="I91" s="33"/>
      <c r="J91" s="33"/>
      <c r="K91" s="33"/>
      <c r="L91" s="33"/>
      <c r="M91" s="33"/>
      <c r="N91" s="33"/>
    </row>
    <row r="92" spans="3:20" ht="21" customHeight="1">
      <c r="C92" s="699"/>
      <c r="D92" s="699"/>
      <c r="E92" s="699"/>
      <c r="F92" s="699"/>
      <c r="G92" s="699"/>
      <c r="H92" s="699"/>
      <c r="I92" s="699"/>
      <c r="J92" s="699"/>
      <c r="K92" s="699"/>
      <c r="L92" s="699"/>
      <c r="M92" s="699"/>
      <c r="N92" s="699"/>
    </row>
    <row r="93" spans="3:20">
      <c r="C93" s="6"/>
    </row>
    <row r="94" spans="3:20" ht="25.8">
      <c r="C94" s="689" t="s">
        <v>60</v>
      </c>
      <c r="D94" s="689"/>
      <c r="E94" s="689"/>
      <c r="F94" s="689"/>
      <c r="G94" s="689"/>
      <c r="H94" s="689"/>
    </row>
    <row r="95" spans="3:20" ht="16.2" thickBot="1">
      <c r="C95" s="6"/>
    </row>
    <row r="96" spans="3:20" ht="21.6" thickBot="1">
      <c r="C96" s="1" t="s">
        <v>182</v>
      </c>
      <c r="O96" s="52" t="s">
        <v>84</v>
      </c>
    </row>
    <row r="97" spans="3:15" ht="11.1" customHeight="1">
      <c r="C97" s="1"/>
    </row>
    <row r="98" spans="3:15" ht="21">
      <c r="C98" s="9"/>
      <c r="D98" s="683" t="s">
        <v>852</v>
      </c>
      <c r="E98" s="683"/>
      <c r="F98" s="683"/>
      <c r="G98" s="683"/>
      <c r="H98" s="683"/>
      <c r="I98" s="683"/>
      <c r="J98" s="693"/>
      <c r="K98" s="693"/>
      <c r="L98" s="1" t="s">
        <v>195</v>
      </c>
    </row>
    <row r="99" spans="3:15" ht="11.1" customHeight="1" thickBot="1">
      <c r="C99" s="9"/>
      <c r="D99" s="1"/>
    </row>
    <row r="100" spans="3:15" ht="21.6" thickBot="1">
      <c r="C100" s="9"/>
      <c r="D100" s="1" t="s">
        <v>183</v>
      </c>
      <c r="O100" s="52" t="s">
        <v>84</v>
      </c>
    </row>
    <row r="101" spans="3:15" ht="21">
      <c r="C101" s="6"/>
      <c r="E101" s="1" t="s">
        <v>197</v>
      </c>
    </row>
    <row r="102" spans="3:15" ht="11.1" customHeight="1">
      <c r="C102" s="6"/>
      <c r="E102" s="1"/>
    </row>
    <row r="103" spans="3:15" ht="21">
      <c r="C103" s="6"/>
      <c r="E103" s="694"/>
      <c r="F103" s="694"/>
      <c r="G103" s="694"/>
      <c r="H103" s="694"/>
      <c r="I103" s="694"/>
      <c r="J103" s="694"/>
      <c r="K103" s="694"/>
      <c r="L103" s="694"/>
      <c r="M103" s="694"/>
      <c r="N103" s="694"/>
    </row>
    <row r="104" spans="3:15" ht="11.1" customHeight="1" thickBot="1">
      <c r="C104" s="6"/>
      <c r="E104" s="1"/>
    </row>
    <row r="105" spans="3:15" ht="42" customHeight="1" thickBot="1">
      <c r="C105" s="9"/>
      <c r="D105" s="695" t="s">
        <v>184</v>
      </c>
      <c r="E105" s="695"/>
      <c r="F105" s="695"/>
      <c r="G105" s="695"/>
      <c r="H105" s="695"/>
      <c r="I105" s="695"/>
      <c r="J105" s="695"/>
      <c r="K105" s="695"/>
      <c r="L105" s="695"/>
      <c r="M105" s="695"/>
      <c r="N105" s="695"/>
      <c r="O105" s="52" t="s">
        <v>84</v>
      </c>
    </row>
    <row r="106" spans="3:15" ht="12.9" customHeight="1" thickBot="1">
      <c r="C106" s="9"/>
      <c r="D106" s="42"/>
      <c r="E106" s="42"/>
      <c r="F106" s="42"/>
      <c r="G106" s="42"/>
      <c r="H106" s="42"/>
      <c r="I106" s="42"/>
      <c r="J106" s="42"/>
      <c r="K106" s="42"/>
      <c r="L106" s="42"/>
      <c r="M106" s="42"/>
      <c r="N106" s="42"/>
    </row>
    <row r="107" spans="3:15" ht="45.9" customHeight="1" thickBot="1">
      <c r="C107" s="6"/>
      <c r="D107" s="696" t="s">
        <v>193</v>
      </c>
      <c r="E107" s="696"/>
      <c r="F107" s="696"/>
      <c r="G107" s="696"/>
      <c r="H107" s="696"/>
      <c r="I107" s="696"/>
      <c r="J107" s="696"/>
      <c r="K107" s="696"/>
      <c r="L107" s="696"/>
      <c r="M107" s="696"/>
      <c r="N107" s="696"/>
      <c r="O107" s="52" t="s">
        <v>84</v>
      </c>
    </row>
    <row r="108" spans="3:15" ht="12.9" customHeight="1">
      <c r="C108" s="9"/>
      <c r="D108" s="41"/>
      <c r="E108" s="41"/>
      <c r="F108" s="41"/>
      <c r="G108" s="41"/>
      <c r="H108" s="41"/>
      <c r="I108" s="41"/>
      <c r="J108" s="41"/>
      <c r="K108" s="41"/>
      <c r="L108" s="41"/>
      <c r="M108" s="41"/>
      <c r="N108" s="41"/>
    </row>
    <row r="109" spans="3:15" ht="21">
      <c r="C109" s="6"/>
      <c r="E109" s="1" t="s">
        <v>198</v>
      </c>
      <c r="F109" s="55"/>
      <c r="G109" s="683" t="s">
        <v>199</v>
      </c>
      <c r="H109" s="683"/>
      <c r="I109" s="683"/>
      <c r="J109" s="683"/>
      <c r="K109" s="683"/>
    </row>
    <row r="110" spans="3:15">
      <c r="C110" s="9"/>
    </row>
    <row r="112" spans="3:15" ht="25.8">
      <c r="C112" s="689" t="s">
        <v>61</v>
      </c>
      <c r="D112" s="689"/>
      <c r="E112" s="689"/>
      <c r="F112" s="689"/>
    </row>
    <row r="113" spans="3:15" ht="16.2" thickBot="1"/>
    <row r="114" spans="3:15" ht="21.6" thickBot="1">
      <c r="C114" s="1" t="s">
        <v>185</v>
      </c>
      <c r="O114" s="52" t="s">
        <v>84</v>
      </c>
    </row>
    <row r="115" spans="3:15" ht="12.9" customHeight="1" thickBot="1">
      <c r="C115" s="1"/>
    </row>
    <row r="116" spans="3:15" ht="21.6" thickBot="1">
      <c r="C116" s="9"/>
      <c r="D116" s="1" t="s">
        <v>186</v>
      </c>
      <c r="O116" s="52" t="s">
        <v>84</v>
      </c>
    </row>
    <row r="117" spans="3:15" ht="21">
      <c r="C117" s="7"/>
      <c r="D117" s="8" t="s">
        <v>32</v>
      </c>
    </row>
    <row r="118" spans="3:15" ht="9" customHeight="1">
      <c r="C118" s="7"/>
      <c r="D118" s="8"/>
    </row>
    <row r="119" spans="3:15" ht="21.6" thickBot="1">
      <c r="C119" s="9"/>
      <c r="D119" s="1" t="s">
        <v>187</v>
      </c>
      <c r="H119" s="693"/>
      <c r="I119" s="693"/>
      <c r="J119" s="693"/>
    </row>
    <row r="120" spans="3:15" ht="45.9" customHeight="1" thickBot="1">
      <c r="C120" s="9"/>
      <c r="D120" s="686" t="s">
        <v>188</v>
      </c>
      <c r="E120" s="686"/>
      <c r="F120" s="686"/>
      <c r="G120" s="686"/>
      <c r="H120" s="686"/>
      <c r="I120" s="686"/>
      <c r="J120" s="686"/>
      <c r="K120" s="686"/>
      <c r="L120" s="686"/>
      <c r="M120" s="686"/>
      <c r="N120" s="686"/>
      <c r="O120" s="52" t="s">
        <v>84</v>
      </c>
    </row>
    <row r="121" spans="3:15" ht="9.9" customHeight="1">
      <c r="C121" s="9"/>
    </row>
    <row r="122" spans="3:15" ht="21">
      <c r="C122" s="9"/>
      <c r="D122" s="1" t="s">
        <v>189</v>
      </c>
    </row>
    <row r="123" spans="3:15" ht="12" customHeight="1">
      <c r="C123" s="9"/>
      <c r="D123" s="1"/>
    </row>
    <row r="124" spans="3:15" ht="24.9" customHeight="1">
      <c r="D124" s="693"/>
      <c r="E124" s="693"/>
      <c r="F124" s="693"/>
      <c r="G124" s="693"/>
      <c r="H124" s="693"/>
      <c r="I124" s="693"/>
      <c r="J124" s="693"/>
      <c r="K124" s="693"/>
      <c r="L124" s="693"/>
      <c r="M124" s="693"/>
      <c r="N124" s="693"/>
    </row>
    <row r="126" spans="3:15" ht="25.8">
      <c r="C126" s="689" t="s">
        <v>62</v>
      </c>
      <c r="D126" s="689"/>
      <c r="E126" s="689"/>
      <c r="F126" s="689"/>
      <c r="G126" s="689"/>
      <c r="H126" s="689"/>
      <c r="I126" s="689"/>
    </row>
    <row r="127" spans="3:15" ht="16.2" thickBot="1"/>
    <row r="128" spans="3:15" ht="21.6" thickBot="1">
      <c r="C128" s="1" t="s">
        <v>33</v>
      </c>
      <c r="O128" s="52" t="s">
        <v>84</v>
      </c>
    </row>
    <row r="130" spans="3:8" ht="21">
      <c r="C130" s="1" t="s">
        <v>190</v>
      </c>
      <c r="F130" s="693"/>
      <c r="G130" s="693"/>
      <c r="H130" s="693"/>
    </row>
  </sheetData>
  <sheetProtection selectLockedCells="1"/>
  <mergeCells count="43">
    <mergeCell ref="C8:E8"/>
    <mergeCell ref="C43:G43"/>
    <mergeCell ref="C64:G64"/>
    <mergeCell ref="C68:D68"/>
    <mergeCell ref="C73:F73"/>
    <mergeCell ref="E36:N36"/>
    <mergeCell ref="H47:J47"/>
    <mergeCell ref="H51:J51"/>
    <mergeCell ref="C12:N12"/>
    <mergeCell ref="C19:N19"/>
    <mergeCell ref="E34:N34"/>
    <mergeCell ref="D38:N38"/>
    <mergeCell ref="C45:N45"/>
    <mergeCell ref="H14:N14"/>
    <mergeCell ref="H22:J22"/>
    <mergeCell ref="H26:J26"/>
    <mergeCell ref="D55:N55"/>
    <mergeCell ref="C66:N66"/>
    <mergeCell ref="C78:F78"/>
    <mergeCell ref="G109:K109"/>
    <mergeCell ref="J28:L28"/>
    <mergeCell ref="H32:J32"/>
    <mergeCell ref="D40:N40"/>
    <mergeCell ref="D57:N57"/>
    <mergeCell ref="C92:N92"/>
    <mergeCell ref="L82:M82"/>
    <mergeCell ref="D53:H53"/>
    <mergeCell ref="J53:K53"/>
    <mergeCell ref="H61:J61"/>
    <mergeCell ref="C90:N90"/>
    <mergeCell ref="H119:J119"/>
    <mergeCell ref="D124:N124"/>
    <mergeCell ref="F130:H130"/>
    <mergeCell ref="L86:M86"/>
    <mergeCell ref="E103:N103"/>
    <mergeCell ref="D105:N105"/>
    <mergeCell ref="D107:N107"/>
    <mergeCell ref="D120:N120"/>
    <mergeCell ref="C112:F112"/>
    <mergeCell ref="C126:I126"/>
    <mergeCell ref="D98:I98"/>
    <mergeCell ref="J98:K98"/>
    <mergeCell ref="C94:H94"/>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Tools!$A$1:$A$2</xm:f>
          </x14:formula1>
          <xm:sqref>O10 O12 O19 O21 O24 O30:O31 O45 O49 O59 O66 O70 O75 O80 O84 O96 O100 O105 O107 O114 O116 O120 O128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C2:O45"/>
  <sheetViews>
    <sheetView showGridLines="0" topLeftCell="A6" zoomScale="85" zoomScaleNormal="85" workbookViewId="0">
      <selection activeCell="Q13" sqref="Q13"/>
    </sheetView>
  </sheetViews>
  <sheetFormatPr baseColWidth="10" defaultRowHeight="15.6"/>
  <cols>
    <col min="5" max="5" width="10.8984375" customWidth="1"/>
  </cols>
  <sheetData>
    <row r="2" spans="3:15" ht="31.2">
      <c r="C2" s="19" t="s">
        <v>0</v>
      </c>
      <c r="D2" s="21"/>
      <c r="E2" s="21"/>
      <c r="F2" s="21"/>
      <c r="G2" s="21"/>
      <c r="H2" s="21"/>
      <c r="I2" s="21"/>
      <c r="J2" s="21"/>
      <c r="K2" s="21"/>
    </row>
    <row r="5" spans="3:15" ht="28.8">
      <c r="C5" s="22" t="s">
        <v>5</v>
      </c>
      <c r="D5" s="24"/>
      <c r="E5" s="24"/>
      <c r="F5" s="24"/>
      <c r="G5" s="24"/>
    </row>
    <row r="8" spans="3:15" ht="25.8">
      <c r="C8" s="36" t="s">
        <v>63</v>
      </c>
      <c r="D8" s="34"/>
      <c r="E8" s="34"/>
    </row>
    <row r="9" spans="3:15" ht="25.8">
      <c r="C9" s="2"/>
    </row>
    <row r="10" spans="3:15" ht="48.9" customHeight="1" thickBot="1">
      <c r="C10" s="676" t="s">
        <v>200</v>
      </c>
      <c r="D10" s="676"/>
      <c r="E10" s="676"/>
      <c r="F10" s="676"/>
      <c r="G10" s="676"/>
      <c r="H10" s="676"/>
      <c r="I10" s="676"/>
      <c r="J10" s="676"/>
      <c r="K10" s="676"/>
      <c r="L10" s="676"/>
      <c r="M10" s="676"/>
      <c r="N10" s="676"/>
    </row>
    <row r="11" spans="3:15" ht="21.6" thickBot="1">
      <c r="C11" s="9"/>
      <c r="D11" s="44" t="s">
        <v>202</v>
      </c>
      <c r="O11" s="52" t="s">
        <v>84</v>
      </c>
    </row>
    <row r="12" spans="3:15" ht="11.1" customHeight="1" thickBot="1">
      <c r="C12" s="9"/>
      <c r="D12" s="1"/>
    </row>
    <row r="13" spans="3:15" ht="21.6" thickBot="1">
      <c r="C13" s="9"/>
      <c r="D13" s="1" t="s">
        <v>203</v>
      </c>
      <c r="O13" s="52" t="s">
        <v>84</v>
      </c>
    </row>
    <row r="14" spans="3:15" ht="11.1" customHeight="1" thickBot="1">
      <c r="C14" s="9"/>
      <c r="D14" s="1"/>
    </row>
    <row r="15" spans="3:15" ht="21.6" thickBot="1">
      <c r="C15" s="9"/>
      <c r="D15" s="44" t="s">
        <v>204</v>
      </c>
      <c r="O15" s="52" t="s">
        <v>84</v>
      </c>
    </row>
    <row r="16" spans="3:15" ht="9.9" customHeight="1" thickBot="1">
      <c r="C16" s="9"/>
      <c r="D16" s="1"/>
    </row>
    <row r="17" spans="3:15" ht="21.6" thickBot="1">
      <c r="C17" s="9"/>
      <c r="D17" s="44" t="s">
        <v>205</v>
      </c>
      <c r="O17" s="52" t="s">
        <v>84</v>
      </c>
    </row>
    <row r="18" spans="3:15" ht="11.1" customHeight="1">
      <c r="C18" s="9"/>
      <c r="D18" s="1"/>
    </row>
    <row r="19" spans="3:15" ht="60.9" customHeight="1">
      <c r="C19" s="6"/>
      <c r="E19" s="676" t="s">
        <v>206</v>
      </c>
      <c r="F19" s="676"/>
      <c r="G19" s="676"/>
      <c r="H19" s="676"/>
      <c r="I19" s="676"/>
      <c r="J19" s="676"/>
      <c r="K19" s="676"/>
      <c r="L19" s="33"/>
      <c r="M19" s="682"/>
      <c r="N19" s="682"/>
      <c r="O19" s="43" t="s">
        <v>201</v>
      </c>
    </row>
    <row r="20" spans="3:15" ht="12" customHeight="1" thickBot="1">
      <c r="C20" s="6"/>
      <c r="E20" s="6"/>
    </row>
    <row r="21" spans="3:15" ht="21.6" thickBot="1">
      <c r="C21" s="9"/>
      <c r="D21" s="44" t="s">
        <v>207</v>
      </c>
      <c r="O21" s="52" t="s">
        <v>84</v>
      </c>
    </row>
    <row r="22" spans="3:15" ht="12.9" customHeight="1" thickBot="1">
      <c r="C22" s="9"/>
      <c r="D22" s="1"/>
    </row>
    <row r="23" spans="3:15" ht="21.6" thickBot="1">
      <c r="C23" s="9"/>
      <c r="D23" s="44" t="s">
        <v>208</v>
      </c>
      <c r="O23" s="52" t="s">
        <v>84</v>
      </c>
    </row>
    <row r="24" spans="3:15" ht="11.1" customHeight="1" thickBot="1">
      <c r="C24" s="9"/>
      <c r="D24" s="1"/>
    </row>
    <row r="25" spans="3:15" ht="45" customHeight="1" thickBot="1">
      <c r="C25" s="9"/>
      <c r="D25" s="686" t="s">
        <v>209</v>
      </c>
      <c r="E25" s="686"/>
      <c r="F25" s="686"/>
      <c r="G25" s="686"/>
      <c r="H25" s="686"/>
      <c r="I25" s="686"/>
      <c r="J25" s="686"/>
      <c r="K25" s="686"/>
      <c r="L25" s="686"/>
      <c r="M25" s="686"/>
      <c r="N25" s="686"/>
      <c r="O25" s="52" t="s">
        <v>84</v>
      </c>
    </row>
    <row r="26" spans="3:15" ht="11.1" customHeight="1" thickBot="1">
      <c r="C26" s="6"/>
    </row>
    <row r="27" spans="3:15" ht="21.6" thickBot="1">
      <c r="C27" s="9"/>
      <c r="D27" s="44" t="s">
        <v>210</v>
      </c>
      <c r="O27" s="52" t="s">
        <v>84</v>
      </c>
    </row>
    <row r="28" spans="3:15" ht="12.9" customHeight="1" thickBot="1">
      <c r="C28" s="9"/>
      <c r="D28" s="1"/>
    </row>
    <row r="29" spans="3:15" ht="42.9" customHeight="1" thickBot="1">
      <c r="C29" s="9"/>
      <c r="D29" s="676" t="s">
        <v>211</v>
      </c>
      <c r="E29" s="676"/>
      <c r="F29" s="676"/>
      <c r="G29" s="676"/>
      <c r="H29" s="676"/>
      <c r="I29" s="676"/>
      <c r="J29" s="676"/>
      <c r="K29" s="676"/>
      <c r="L29" s="676"/>
      <c r="M29" s="676"/>
      <c r="N29" s="676"/>
      <c r="O29" s="52" t="s">
        <v>84</v>
      </c>
    </row>
    <row r="30" spans="3:15" ht="14.1" customHeight="1" thickBot="1">
      <c r="C30" s="9"/>
      <c r="D30" s="29"/>
      <c r="E30" s="29"/>
      <c r="F30" s="29"/>
      <c r="G30" s="29"/>
      <c r="H30" s="29"/>
      <c r="I30" s="29"/>
      <c r="J30" s="29"/>
      <c r="K30" s="29"/>
      <c r="L30" s="29"/>
      <c r="M30" s="29"/>
      <c r="N30" s="29"/>
    </row>
    <row r="31" spans="3:15" ht="68.099999999999994" customHeight="1" thickBot="1">
      <c r="C31" s="9"/>
      <c r="D31" s="676" t="s">
        <v>212</v>
      </c>
      <c r="E31" s="676"/>
      <c r="F31" s="676"/>
      <c r="G31" s="676"/>
      <c r="H31" s="676"/>
      <c r="I31" s="676"/>
      <c r="J31" s="676"/>
      <c r="K31" s="676"/>
      <c r="L31" s="676"/>
      <c r="M31" s="676"/>
      <c r="N31" s="676"/>
      <c r="O31" s="52" t="s">
        <v>84</v>
      </c>
    </row>
    <row r="45" ht="18" customHeight="1"/>
  </sheetData>
  <sheetProtection selectLockedCells="1"/>
  <mergeCells count="6">
    <mergeCell ref="C10:N10"/>
    <mergeCell ref="D25:N25"/>
    <mergeCell ref="D29:N29"/>
    <mergeCell ref="D31:N31"/>
    <mergeCell ref="E19:K19"/>
    <mergeCell ref="M19:N19"/>
  </mergeCells>
  <pageMargins left="0.7" right="0.7" top="0.75" bottom="0.75" header="0.3" footer="0.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C00-000000000000}">
          <x14:formula1>
            <xm:f>Tools!$A$1:$A$2</xm:f>
          </x14:formula1>
          <xm:sqref>O11 O13 O15 O21 O23 O25 O27 O29 O31 O17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C2:P79"/>
  <sheetViews>
    <sheetView showGridLines="0" topLeftCell="A56" zoomScale="85" zoomScaleNormal="85" workbookViewId="0">
      <selection activeCell="Q11" sqref="Q11"/>
    </sheetView>
  </sheetViews>
  <sheetFormatPr baseColWidth="10" defaultRowHeight="15.6"/>
  <sheetData>
    <row r="2" spans="3:15" ht="31.2">
      <c r="C2" s="19" t="s">
        <v>0</v>
      </c>
      <c r="D2" s="21"/>
      <c r="E2" s="21"/>
      <c r="F2" s="21"/>
      <c r="G2" s="21"/>
      <c r="H2" s="21"/>
      <c r="I2" s="21"/>
      <c r="J2" s="21"/>
      <c r="K2" s="21"/>
    </row>
    <row r="5" spans="3:15" ht="28.8">
      <c r="C5" s="22" t="s">
        <v>237</v>
      </c>
      <c r="D5" s="24"/>
      <c r="E5" s="24"/>
      <c r="F5" s="24"/>
      <c r="G5" s="24"/>
      <c r="H5" s="24"/>
    </row>
    <row r="6" spans="3:15" ht="16.2" thickBot="1"/>
    <row r="7" spans="3:15" ht="45" customHeight="1" thickBot="1">
      <c r="C7" s="676" t="s">
        <v>218</v>
      </c>
      <c r="D7" s="676"/>
      <c r="E7" s="676"/>
      <c r="F7" s="676"/>
      <c r="G7" s="676"/>
      <c r="H7" s="676"/>
      <c r="I7" s="676"/>
      <c r="J7" s="676"/>
      <c r="K7" s="676"/>
      <c r="L7" s="676"/>
      <c r="M7" s="676"/>
      <c r="N7" s="676"/>
      <c r="O7" s="52" t="s">
        <v>84</v>
      </c>
    </row>
    <row r="8" spans="3:15" ht="12" customHeight="1">
      <c r="C8" s="29"/>
      <c r="D8" s="29"/>
      <c r="E8" s="29"/>
      <c r="F8" s="29"/>
      <c r="G8" s="29"/>
      <c r="H8" s="29"/>
      <c r="I8" s="29"/>
      <c r="J8" s="29"/>
      <c r="K8" s="29"/>
      <c r="L8" s="29"/>
      <c r="M8" s="29"/>
      <c r="N8" s="29"/>
    </row>
    <row r="9" spans="3:15" ht="21">
      <c r="C9" s="15"/>
      <c r="D9" s="1" t="s">
        <v>219</v>
      </c>
      <c r="L9" s="674"/>
      <c r="M9" s="674"/>
      <c r="N9" s="674"/>
    </row>
    <row r="10" spans="3:15" ht="9.9" customHeight="1">
      <c r="C10" s="15"/>
      <c r="D10" s="1"/>
    </row>
    <row r="11" spans="3:15" ht="21.9" customHeight="1">
      <c r="C11" s="15"/>
      <c r="D11" s="1"/>
      <c r="E11" s="1" t="s">
        <v>34</v>
      </c>
      <c r="L11" s="674"/>
      <c r="M11" s="674"/>
      <c r="N11" s="674"/>
    </row>
    <row r="12" spans="3:15" ht="9.9" customHeight="1">
      <c r="C12" s="15"/>
      <c r="D12" s="1"/>
      <c r="E12" s="1"/>
    </row>
    <row r="13" spans="3:15" ht="21">
      <c r="C13" s="1"/>
      <c r="D13" s="1" t="s">
        <v>220</v>
      </c>
      <c r="M13" s="674"/>
      <c r="N13" s="674"/>
      <c r="O13" s="674"/>
    </row>
    <row r="14" spans="3:15" ht="8.1" customHeight="1">
      <c r="C14" s="1"/>
      <c r="D14" s="1"/>
    </row>
    <row r="15" spans="3:15" ht="21">
      <c r="C15" s="15"/>
      <c r="E15" s="1" t="s">
        <v>35</v>
      </c>
    </row>
    <row r="16" spans="3:15" ht="9" customHeight="1" thickBot="1">
      <c r="C16" s="15"/>
      <c r="E16" s="1"/>
    </row>
    <row r="17" spans="3:16" ht="21.6" thickBot="1">
      <c r="C17" s="1"/>
      <c r="D17" s="1" t="s">
        <v>236</v>
      </c>
      <c r="O17" s="52" t="s">
        <v>84</v>
      </c>
    </row>
    <row r="18" spans="3:16" ht="8.1" customHeight="1">
      <c r="C18" s="1"/>
      <c r="D18" s="1"/>
    </row>
    <row r="19" spans="3:16" ht="41.1" customHeight="1">
      <c r="C19" s="15"/>
      <c r="D19" s="686" t="s">
        <v>221</v>
      </c>
      <c r="E19" s="686"/>
      <c r="F19" s="686"/>
      <c r="G19" s="686"/>
      <c r="H19" s="686"/>
      <c r="I19" s="686"/>
      <c r="J19" s="686"/>
      <c r="K19" s="686"/>
      <c r="L19" s="686"/>
      <c r="M19" s="686"/>
      <c r="N19" s="686"/>
    </row>
    <row r="20" spans="3:16" ht="11.1" customHeight="1">
      <c r="C20" s="15"/>
      <c r="D20" s="33"/>
      <c r="E20" s="33"/>
      <c r="F20" s="33"/>
      <c r="G20" s="33"/>
      <c r="H20" s="33"/>
      <c r="I20" s="33"/>
      <c r="J20" s="33"/>
      <c r="K20" s="33"/>
      <c r="L20" s="33"/>
      <c r="M20" s="33"/>
      <c r="N20" s="33"/>
    </row>
    <row r="21" spans="3:16" ht="29.1" customHeight="1">
      <c r="C21" s="15"/>
      <c r="D21" s="682"/>
      <c r="E21" s="682"/>
      <c r="F21" s="682"/>
      <c r="G21" s="682"/>
      <c r="H21" s="682"/>
      <c r="I21" s="682"/>
      <c r="J21" s="682"/>
      <c r="K21" s="682"/>
      <c r="L21" s="682"/>
      <c r="M21" s="682"/>
      <c r="N21" s="682"/>
    </row>
    <row r="22" spans="3:16" ht="12.9" customHeight="1">
      <c r="C22" s="15"/>
    </row>
    <row r="23" spans="3:16" ht="21">
      <c r="C23" s="1" t="s">
        <v>222</v>
      </c>
    </row>
    <row r="24" spans="3:16" ht="11.1" customHeight="1" thickBot="1">
      <c r="C24" s="1"/>
    </row>
    <row r="25" spans="3:16" ht="21.6" thickBot="1">
      <c r="C25" s="15"/>
      <c r="D25" s="15" t="s">
        <v>213</v>
      </c>
      <c r="O25" s="52" t="s">
        <v>84</v>
      </c>
    </row>
    <row r="26" spans="3:16" ht="11.1" customHeight="1" thickBot="1">
      <c r="C26" s="15"/>
      <c r="D26" s="15"/>
    </row>
    <row r="27" spans="3:16" ht="21.6" thickBot="1">
      <c r="C27" s="15"/>
      <c r="D27" s="15" t="s">
        <v>214</v>
      </c>
      <c r="O27" s="52" t="s">
        <v>84</v>
      </c>
    </row>
    <row r="28" spans="3:16" ht="11.1" customHeight="1">
      <c r="C28" s="15"/>
      <c r="D28" s="15"/>
    </row>
    <row r="29" spans="3:16" ht="44.1" customHeight="1">
      <c r="C29" s="1"/>
      <c r="E29" s="676" t="s">
        <v>240</v>
      </c>
      <c r="F29" s="676"/>
      <c r="G29" s="676"/>
      <c r="H29" s="676"/>
      <c r="I29" s="676"/>
      <c r="J29" s="676"/>
      <c r="K29" s="676"/>
      <c r="L29" s="676"/>
      <c r="M29" s="676"/>
      <c r="N29" s="676"/>
      <c r="O29" s="678"/>
      <c r="P29" s="678"/>
    </row>
    <row r="30" spans="3:16" ht="11.1" customHeight="1">
      <c r="C30" s="1"/>
      <c r="E30" s="1"/>
    </row>
    <row r="31" spans="3:16" ht="21">
      <c r="C31" s="1"/>
      <c r="E31" s="1" t="s">
        <v>223</v>
      </c>
    </row>
    <row r="32" spans="3:16" ht="8.1" customHeight="1">
      <c r="C32" s="1"/>
      <c r="E32" s="1"/>
    </row>
    <row r="33" spans="3:15" ht="21">
      <c r="C33" s="1"/>
      <c r="E33" s="674"/>
      <c r="F33" s="674"/>
      <c r="G33" s="674"/>
      <c r="H33" s="674"/>
      <c r="I33" s="674"/>
      <c r="J33" s="674"/>
      <c r="K33" s="674"/>
      <c r="L33" s="674"/>
      <c r="M33" s="674"/>
      <c r="N33" s="674"/>
      <c r="O33" s="674"/>
    </row>
    <row r="34" spans="3:15" ht="21.6" thickBot="1">
      <c r="C34" s="1"/>
    </row>
    <row r="35" spans="3:15" ht="44.1" customHeight="1" thickBot="1">
      <c r="C35" s="676" t="s">
        <v>224</v>
      </c>
      <c r="D35" s="676"/>
      <c r="E35" s="676"/>
      <c r="F35" s="676"/>
      <c r="G35" s="676"/>
      <c r="H35" s="676"/>
      <c r="I35" s="676"/>
      <c r="J35" s="676"/>
      <c r="K35" s="676"/>
      <c r="L35" s="676"/>
      <c r="M35" s="676"/>
      <c r="N35" s="676"/>
      <c r="O35" s="52" t="s">
        <v>84</v>
      </c>
    </row>
    <row r="36" spans="3:15" ht="14.1" customHeight="1">
      <c r="C36" s="29"/>
      <c r="D36" s="29"/>
      <c r="E36" s="29"/>
      <c r="F36" s="29"/>
      <c r="G36" s="29"/>
      <c r="H36" s="29"/>
      <c r="I36" s="29"/>
      <c r="J36" s="29"/>
      <c r="K36" s="29"/>
      <c r="L36" s="29"/>
      <c r="M36" s="29"/>
      <c r="N36" s="29"/>
    </row>
    <row r="37" spans="3:15" ht="21">
      <c r="C37" s="1"/>
      <c r="D37" s="15" t="s">
        <v>38</v>
      </c>
      <c r="H37" s="678"/>
      <c r="I37" s="678"/>
      <c r="J37" s="678"/>
      <c r="K37" s="678"/>
      <c r="L37" s="678"/>
      <c r="M37" s="678"/>
      <c r="N37" s="678"/>
      <c r="O37" s="678"/>
    </row>
    <row r="38" spans="3:15" ht="21">
      <c r="C38" s="15"/>
      <c r="D38" s="15"/>
    </row>
    <row r="39" spans="3:15" ht="48.9" customHeight="1">
      <c r="C39" s="676" t="s">
        <v>225</v>
      </c>
      <c r="D39" s="676"/>
      <c r="E39" s="676"/>
      <c r="F39" s="676"/>
      <c r="G39" s="676"/>
      <c r="H39" s="676"/>
      <c r="I39" s="676"/>
      <c r="J39" s="676"/>
      <c r="K39" s="676"/>
      <c r="L39" s="676"/>
      <c r="M39" s="676"/>
      <c r="N39" s="676"/>
      <c r="O39" s="54"/>
    </row>
    <row r="40" spans="3:15" ht="21">
      <c r="C40" s="1"/>
    </row>
    <row r="41" spans="3:15" ht="21">
      <c r="C41" s="1" t="s">
        <v>226</v>
      </c>
    </row>
    <row r="42" spans="3:15" ht="11.1" customHeight="1" thickBot="1">
      <c r="C42" s="1"/>
    </row>
    <row r="43" spans="3:15" ht="21.6" thickBot="1">
      <c r="C43" s="15"/>
      <c r="D43" s="15" t="s">
        <v>215</v>
      </c>
      <c r="O43" s="52" t="s">
        <v>84</v>
      </c>
    </row>
    <row r="44" spans="3:15" ht="11.1" customHeight="1">
      <c r="C44" s="15"/>
      <c r="D44" s="15"/>
    </row>
    <row r="45" spans="3:15" ht="21">
      <c r="C45" s="1"/>
      <c r="E45" s="1" t="s">
        <v>227</v>
      </c>
      <c r="K45" s="674"/>
      <c r="L45" s="674"/>
      <c r="M45" s="674"/>
    </row>
    <row r="46" spans="3:15" ht="9.9" customHeight="1">
      <c r="C46" s="1"/>
      <c r="E46" s="1"/>
    </row>
    <row r="47" spans="3:15" ht="21.9" customHeight="1">
      <c r="C47" s="1"/>
      <c r="E47" s="1" t="s">
        <v>238</v>
      </c>
      <c r="I47" s="678"/>
      <c r="J47" s="678"/>
      <c r="K47" s="1" t="s">
        <v>241</v>
      </c>
      <c r="L47" s="674"/>
      <c r="M47" s="674"/>
    </row>
    <row r="48" spans="3:15" ht="9" customHeight="1" thickBot="1">
      <c r="C48" s="1"/>
      <c r="E48" s="1"/>
      <c r="I48" s="50"/>
      <c r="J48" s="50"/>
      <c r="K48" s="1"/>
      <c r="L48" s="53"/>
      <c r="M48" s="53"/>
    </row>
    <row r="49" spans="3:15" ht="21.6" thickBot="1">
      <c r="C49" s="1"/>
      <c r="D49" s="15" t="s">
        <v>216</v>
      </c>
      <c r="E49" s="15"/>
      <c r="O49" s="52" t="s">
        <v>84</v>
      </c>
    </row>
    <row r="50" spans="3:15" ht="9" customHeight="1">
      <c r="C50" s="1"/>
      <c r="D50" s="15"/>
      <c r="E50" s="15"/>
    </row>
    <row r="51" spans="3:15" ht="21">
      <c r="C51" s="15"/>
      <c r="E51" s="1" t="s">
        <v>228</v>
      </c>
      <c r="F51" s="1"/>
      <c r="K51" s="674"/>
      <c r="L51" s="674"/>
      <c r="M51" s="674"/>
    </row>
    <row r="52" spans="3:15" ht="9" customHeight="1">
      <c r="C52" s="15"/>
      <c r="E52" s="1"/>
      <c r="F52" s="1"/>
    </row>
    <row r="53" spans="3:15" ht="21">
      <c r="C53" s="1"/>
      <c r="E53" s="1" t="s">
        <v>36</v>
      </c>
      <c r="K53" s="674"/>
      <c r="L53" s="674"/>
      <c r="M53" s="674"/>
    </row>
    <row r="54" spans="3:15" ht="9.9" customHeight="1">
      <c r="C54" s="1"/>
      <c r="E54" s="1"/>
    </row>
    <row r="55" spans="3:15" ht="21">
      <c r="C55" s="1"/>
      <c r="E55" s="1" t="s">
        <v>238</v>
      </c>
      <c r="I55" s="678"/>
      <c r="J55" s="678"/>
      <c r="K55" s="1" t="s">
        <v>241</v>
      </c>
      <c r="L55" s="674"/>
      <c r="M55" s="674"/>
    </row>
    <row r="56" spans="3:15" ht="9.9" customHeight="1" thickBot="1">
      <c r="C56" s="1"/>
      <c r="E56" s="1"/>
    </row>
    <row r="57" spans="3:15" ht="21.6" thickBot="1">
      <c r="C57" s="1"/>
      <c r="D57" s="15" t="s">
        <v>217</v>
      </c>
      <c r="O57" s="52" t="s">
        <v>84</v>
      </c>
    </row>
    <row r="58" spans="3:15" ht="9.9" customHeight="1">
      <c r="C58" s="1"/>
      <c r="D58" s="15"/>
    </row>
    <row r="59" spans="3:15" ht="21">
      <c r="C59" s="15"/>
      <c r="E59" s="1" t="s">
        <v>229</v>
      </c>
      <c r="L59" s="678"/>
      <c r="M59" s="678"/>
    </row>
    <row r="60" spans="3:15" ht="9.9" customHeight="1">
      <c r="C60" s="15"/>
      <c r="E60" s="1"/>
    </row>
    <row r="61" spans="3:15" ht="21">
      <c r="C61" s="1"/>
      <c r="E61" s="1" t="s">
        <v>37</v>
      </c>
      <c r="L61" s="674"/>
      <c r="M61" s="674"/>
      <c r="N61" s="674"/>
      <c r="O61" s="674"/>
    </row>
    <row r="62" spans="3:15" ht="21">
      <c r="C62" s="1"/>
    </row>
    <row r="63" spans="3:15" ht="45" customHeight="1">
      <c r="C63" s="676" t="s">
        <v>230</v>
      </c>
      <c r="D63" s="676"/>
      <c r="E63" s="676"/>
      <c r="F63" s="676"/>
      <c r="G63" s="676"/>
      <c r="H63" s="676"/>
      <c r="I63" s="676"/>
      <c r="J63" s="676"/>
      <c r="K63" s="676"/>
      <c r="L63" s="676"/>
      <c r="M63" s="676"/>
      <c r="N63" s="676"/>
    </row>
    <row r="64" spans="3:15" ht="12.9" customHeight="1">
      <c r="C64" s="29"/>
      <c r="D64" s="29"/>
      <c r="E64" s="29"/>
      <c r="F64" s="29"/>
      <c r="G64" s="29"/>
      <c r="H64" s="29"/>
      <c r="I64" s="29"/>
      <c r="J64" s="29"/>
      <c r="K64" s="29"/>
      <c r="L64" s="29"/>
      <c r="M64" s="29"/>
      <c r="N64" s="29"/>
    </row>
    <row r="65" spans="3:15" ht="27" customHeight="1">
      <c r="C65" s="682"/>
      <c r="D65" s="682"/>
      <c r="E65" s="682"/>
      <c r="F65" s="682"/>
      <c r="G65" s="682"/>
      <c r="H65" s="682"/>
      <c r="I65" s="682"/>
      <c r="J65" s="682"/>
      <c r="K65" s="682"/>
      <c r="L65" s="682"/>
      <c r="M65" s="682"/>
      <c r="N65" s="682"/>
    </row>
    <row r="66" spans="3:15" ht="11.1" customHeight="1" thickBot="1">
      <c r="C66" s="1"/>
      <c r="D66" s="45"/>
    </row>
    <row r="67" spans="3:15" ht="44.1" customHeight="1" thickBot="1">
      <c r="C67" s="676" t="s">
        <v>231</v>
      </c>
      <c r="D67" s="676"/>
      <c r="E67" s="676"/>
      <c r="F67" s="676"/>
      <c r="G67" s="676"/>
      <c r="H67" s="676"/>
      <c r="I67" s="676"/>
      <c r="J67" s="676"/>
      <c r="K67" s="676"/>
      <c r="L67" s="676"/>
      <c r="M67" s="676"/>
      <c r="N67" s="676"/>
      <c r="O67" s="52" t="s">
        <v>84</v>
      </c>
    </row>
    <row r="68" spans="3:15" ht="21.6" thickBot="1">
      <c r="C68" s="1"/>
    </row>
    <row r="69" spans="3:15" ht="50.1" customHeight="1" thickBot="1">
      <c r="C69" s="676" t="s">
        <v>283</v>
      </c>
      <c r="D69" s="676"/>
      <c r="E69" s="676"/>
      <c r="F69" s="676"/>
      <c r="G69" s="676"/>
      <c r="H69" s="676"/>
      <c r="I69" s="676"/>
      <c r="J69" s="676"/>
      <c r="K69" s="676"/>
      <c r="L69" s="676"/>
      <c r="M69" s="676"/>
      <c r="N69" s="676"/>
      <c r="O69" s="52" t="s">
        <v>84</v>
      </c>
    </row>
    <row r="70" spans="3:15" ht="21.6" thickBot="1">
      <c r="C70" s="1"/>
    </row>
    <row r="71" spans="3:15" ht="21.6" thickBot="1">
      <c r="C71" s="1" t="s">
        <v>232</v>
      </c>
      <c r="O71" s="52" t="s">
        <v>84</v>
      </c>
    </row>
    <row r="72" spans="3:15" ht="12" customHeight="1" thickBot="1">
      <c r="C72" s="1"/>
    </row>
    <row r="73" spans="3:15" ht="21.6" thickBot="1">
      <c r="C73" s="15"/>
      <c r="D73" s="1" t="s">
        <v>233</v>
      </c>
      <c r="O73" s="52" t="s">
        <v>84</v>
      </c>
    </row>
    <row r="74" spans="3:15" ht="11.1" customHeight="1" thickBot="1">
      <c r="C74" s="15"/>
      <c r="D74" s="1"/>
      <c r="O74" s="35"/>
    </row>
    <row r="75" spans="3:15" ht="21.6" thickBot="1">
      <c r="C75" s="1" t="s">
        <v>234</v>
      </c>
      <c r="O75" s="52" t="s">
        <v>84</v>
      </c>
    </row>
    <row r="76" spans="3:15" ht="9.9" customHeight="1" thickBot="1">
      <c r="C76" s="1"/>
    </row>
    <row r="77" spans="3:15" ht="21.6" thickBot="1">
      <c r="C77" s="15"/>
      <c r="D77" s="1" t="s">
        <v>235</v>
      </c>
      <c r="O77" s="52" t="s">
        <v>84</v>
      </c>
    </row>
    <row r="78" spans="3:15" ht="9.9" customHeight="1">
      <c r="C78" s="15"/>
      <c r="D78" s="1"/>
    </row>
    <row r="79" spans="3:15" ht="21">
      <c r="C79" s="15"/>
      <c r="D79" s="705" t="s">
        <v>239</v>
      </c>
      <c r="E79" s="705"/>
      <c r="F79" s="705"/>
      <c r="G79" s="705"/>
      <c r="H79" s="678"/>
      <c r="I79" s="678"/>
      <c r="J79" s="1" t="s">
        <v>241</v>
      </c>
      <c r="K79" s="678"/>
      <c r="L79" s="678"/>
    </row>
  </sheetData>
  <sheetProtection selectLockedCells="1"/>
  <mergeCells count="28">
    <mergeCell ref="C7:N7"/>
    <mergeCell ref="D19:N19"/>
    <mergeCell ref="E29:N29"/>
    <mergeCell ref="C35:N35"/>
    <mergeCell ref="C39:N39"/>
    <mergeCell ref="E33:O33"/>
    <mergeCell ref="H37:O37"/>
    <mergeCell ref="L9:N9"/>
    <mergeCell ref="L11:N11"/>
    <mergeCell ref="M13:O13"/>
    <mergeCell ref="D21:N21"/>
    <mergeCell ref="O29:P29"/>
    <mergeCell ref="K45:M45"/>
    <mergeCell ref="C63:N63"/>
    <mergeCell ref="K51:M51"/>
    <mergeCell ref="K53:M53"/>
    <mergeCell ref="I55:J55"/>
    <mergeCell ref="L59:M59"/>
    <mergeCell ref="L61:O61"/>
    <mergeCell ref="L47:M47"/>
    <mergeCell ref="L55:M55"/>
    <mergeCell ref="I47:J47"/>
    <mergeCell ref="C65:N65"/>
    <mergeCell ref="D79:G79"/>
    <mergeCell ref="H79:I79"/>
    <mergeCell ref="K79:L79"/>
    <mergeCell ref="C67:N67"/>
    <mergeCell ref="C69:N69"/>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Tools!$A$1:$A$2</xm:f>
          </x14:formula1>
          <xm:sqref>O7 O17 O25 O27 O35 O43 O49 O57 O67 O69 O71 O73:O75 O77</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C2:O58"/>
  <sheetViews>
    <sheetView showGridLines="0" topLeftCell="A46" zoomScaleNormal="100" workbookViewId="0">
      <selection activeCell="J22" sqref="J22"/>
    </sheetView>
  </sheetViews>
  <sheetFormatPr baseColWidth="10" defaultRowHeight="15.6"/>
  <sheetData>
    <row r="2" spans="3:15" ht="31.2">
      <c r="C2" s="19" t="s">
        <v>0</v>
      </c>
      <c r="D2" s="21"/>
      <c r="E2" s="21"/>
      <c r="F2" s="21"/>
      <c r="G2" s="21"/>
      <c r="H2" s="21"/>
      <c r="I2" s="21"/>
      <c r="J2" s="21"/>
      <c r="K2" s="21"/>
    </row>
    <row r="5" spans="3:15" ht="28.8">
      <c r="C5" s="22" t="s">
        <v>242</v>
      </c>
      <c r="D5" s="24"/>
      <c r="E5" s="24"/>
      <c r="F5" s="24"/>
    </row>
    <row r="6" spans="3:15" ht="16.2" thickBot="1"/>
    <row r="7" spans="3:15" ht="39.9" customHeight="1" thickBot="1">
      <c r="C7" s="676" t="s">
        <v>243</v>
      </c>
      <c r="D7" s="676"/>
      <c r="E7" s="676"/>
      <c r="F7" s="676"/>
      <c r="G7" s="676"/>
      <c r="H7" s="676"/>
      <c r="I7" s="676"/>
      <c r="J7" s="676"/>
      <c r="K7" s="676"/>
      <c r="L7" s="676"/>
      <c r="M7" s="676"/>
      <c r="N7" s="676"/>
      <c r="O7" s="52" t="s">
        <v>84</v>
      </c>
    </row>
    <row r="8" spans="3:15" ht="21.6" thickBot="1">
      <c r="C8" s="15"/>
    </row>
    <row r="9" spans="3:15" ht="21.6" thickBot="1">
      <c r="C9" s="1" t="s">
        <v>244</v>
      </c>
      <c r="O9" s="52" t="s">
        <v>84</v>
      </c>
    </row>
    <row r="10" spans="3:15" ht="11.1" customHeight="1">
      <c r="C10" s="1"/>
    </row>
    <row r="11" spans="3:15" ht="21">
      <c r="C11" s="1"/>
      <c r="D11" s="1" t="s">
        <v>245</v>
      </c>
      <c r="G11" s="674"/>
      <c r="H11" s="674"/>
      <c r="I11" s="674"/>
      <c r="J11" s="674"/>
      <c r="K11" s="674"/>
      <c r="L11" s="674"/>
      <c r="M11" s="674"/>
    </row>
    <row r="13" spans="3:15" ht="21">
      <c r="C13" s="1" t="s">
        <v>246</v>
      </c>
    </row>
    <row r="14" spans="3:15" ht="21">
      <c r="C14" s="1" t="s">
        <v>39</v>
      </c>
    </row>
    <row r="15" spans="3:15" ht="21">
      <c r="C15" s="1"/>
    </row>
    <row r="16" spans="3:15" ht="21">
      <c r="C16" s="57"/>
      <c r="D16" s="706" t="s">
        <v>253</v>
      </c>
      <c r="E16" s="706"/>
      <c r="F16" s="706"/>
      <c r="G16" s="706"/>
      <c r="I16" s="58"/>
      <c r="J16" s="46" t="s">
        <v>256</v>
      </c>
      <c r="K16" s="1"/>
      <c r="L16" s="1"/>
    </row>
    <row r="17" spans="3:10" ht="11.1" customHeight="1">
      <c r="C17" s="1"/>
    </row>
    <row r="18" spans="3:10" ht="21">
      <c r="C18" s="57"/>
      <c r="D18" s="707" t="s">
        <v>789</v>
      </c>
      <c r="E18" s="707"/>
      <c r="F18" s="707"/>
      <c r="G18" s="707"/>
      <c r="I18" s="58"/>
      <c r="J18" s="46" t="s">
        <v>257</v>
      </c>
    </row>
    <row r="19" spans="3:10" ht="11.1" customHeight="1">
      <c r="C19" s="1"/>
    </row>
    <row r="20" spans="3:10" ht="21">
      <c r="C20" s="57"/>
      <c r="D20" s="707" t="s">
        <v>254</v>
      </c>
      <c r="E20" s="707"/>
      <c r="F20" s="707"/>
      <c r="G20" s="707"/>
      <c r="I20" s="58"/>
      <c r="J20" s="46" t="s">
        <v>258</v>
      </c>
    </row>
    <row r="21" spans="3:10" ht="11.1" customHeight="1">
      <c r="C21" s="1"/>
      <c r="D21" s="1"/>
    </row>
    <row r="22" spans="3:10" ht="21.9" customHeight="1">
      <c r="C22" s="56"/>
      <c r="D22" s="706" t="s">
        <v>255</v>
      </c>
      <c r="E22" s="706"/>
      <c r="F22" s="706"/>
      <c r="G22" s="706"/>
    </row>
    <row r="23" spans="3:10" ht="21">
      <c r="C23" s="1"/>
    </row>
    <row r="24" spans="3:10" ht="21">
      <c r="C24" s="1" t="s">
        <v>247</v>
      </c>
    </row>
    <row r="25" spans="3:10" ht="21">
      <c r="C25" s="1"/>
    </row>
    <row r="26" spans="3:10" ht="21">
      <c r="C26" s="56"/>
      <c r="D26" s="707" t="s">
        <v>259</v>
      </c>
      <c r="E26" s="707"/>
      <c r="F26" s="707"/>
      <c r="G26" s="707"/>
      <c r="H26" s="707"/>
      <c r="I26" s="58"/>
      <c r="J26" s="46" t="s">
        <v>266</v>
      </c>
    </row>
    <row r="27" spans="3:10" ht="9" customHeight="1">
      <c r="C27" s="1"/>
      <c r="D27" s="46"/>
    </row>
    <row r="28" spans="3:10" ht="21">
      <c r="C28" s="56"/>
      <c r="D28" s="683" t="s">
        <v>260</v>
      </c>
      <c r="E28" s="683"/>
      <c r="F28" s="683"/>
      <c r="G28" s="683"/>
      <c r="H28" s="683"/>
      <c r="I28" s="58"/>
      <c r="J28" s="44" t="s">
        <v>267</v>
      </c>
    </row>
    <row r="29" spans="3:10" ht="9" customHeight="1">
      <c r="C29" s="1"/>
      <c r="D29" s="1"/>
    </row>
    <row r="30" spans="3:10" ht="21">
      <c r="C30" s="56"/>
      <c r="D30" s="707" t="s">
        <v>261</v>
      </c>
      <c r="E30" s="707"/>
      <c r="F30" s="707"/>
      <c r="G30" s="707"/>
      <c r="H30" s="707"/>
      <c r="I30" s="58"/>
      <c r="J30" s="46" t="s">
        <v>269</v>
      </c>
    </row>
    <row r="31" spans="3:10" ht="9.9" customHeight="1">
      <c r="C31" s="1"/>
      <c r="D31" s="46"/>
    </row>
    <row r="32" spans="3:10" ht="21">
      <c r="C32" s="56"/>
      <c r="D32" s="707" t="s">
        <v>262</v>
      </c>
      <c r="E32" s="707"/>
      <c r="F32" s="707"/>
      <c r="G32" s="707"/>
      <c r="H32" s="707"/>
      <c r="J32" s="1" t="s">
        <v>270</v>
      </c>
    </row>
    <row r="33" spans="3:15" ht="11.1" customHeight="1">
      <c r="C33" s="1"/>
      <c r="D33" s="46"/>
    </row>
    <row r="34" spans="3:15" ht="20.100000000000001" customHeight="1">
      <c r="C34" s="56"/>
      <c r="D34" s="707" t="s">
        <v>263</v>
      </c>
      <c r="E34" s="707"/>
      <c r="F34" s="707"/>
      <c r="G34" s="707"/>
      <c r="H34" s="707"/>
      <c r="I34" s="58"/>
      <c r="J34" s="46" t="s">
        <v>268</v>
      </c>
    </row>
    <row r="35" spans="3:15" ht="9" customHeight="1">
      <c r="C35" s="1"/>
      <c r="D35" s="46"/>
    </row>
    <row r="36" spans="3:15" ht="24" customHeight="1">
      <c r="C36" s="56"/>
      <c r="D36" s="707" t="s">
        <v>264</v>
      </c>
      <c r="E36" s="707"/>
      <c r="F36" s="707"/>
      <c r="G36" s="707"/>
      <c r="H36" s="707"/>
      <c r="I36" s="58"/>
      <c r="J36" s="46" t="s">
        <v>790</v>
      </c>
    </row>
    <row r="37" spans="3:15" ht="12" customHeight="1">
      <c r="C37" s="1"/>
      <c r="D37" s="46"/>
    </row>
    <row r="38" spans="3:15" ht="24" customHeight="1">
      <c r="C38" s="56"/>
      <c r="D38" s="707" t="s">
        <v>265</v>
      </c>
      <c r="E38" s="707"/>
      <c r="F38" s="707"/>
      <c r="G38" s="707"/>
      <c r="H38" s="707"/>
    </row>
    <row r="39" spans="3:15" ht="21">
      <c r="C39" s="1"/>
    </row>
    <row r="40" spans="3:15" ht="21">
      <c r="C40" s="1" t="s">
        <v>248</v>
      </c>
    </row>
    <row r="41" spans="3:15" ht="8.1" customHeight="1">
      <c r="C41" s="1"/>
    </row>
    <row r="42" spans="3:15" ht="21">
      <c r="C42" s="1"/>
      <c r="D42" s="1" t="s">
        <v>250</v>
      </c>
      <c r="I42" s="674"/>
      <c r="J42" s="674"/>
      <c r="K42" s="46" t="s">
        <v>249</v>
      </c>
    </row>
    <row r="43" spans="3:15" ht="9.9" customHeight="1">
      <c r="C43" s="1"/>
      <c r="D43" s="1"/>
      <c r="I43" s="46"/>
      <c r="J43" s="46"/>
      <c r="K43" s="46"/>
    </row>
    <row r="44" spans="3:15" ht="21">
      <c r="C44" s="1"/>
      <c r="D44" s="1" t="s">
        <v>251</v>
      </c>
      <c r="I44" s="708"/>
      <c r="J44" s="708"/>
      <c r="K44" s="47" t="s">
        <v>252</v>
      </c>
    </row>
    <row r="45" spans="3:15" ht="21.6" thickBot="1">
      <c r="C45" s="1"/>
    </row>
    <row r="46" spans="3:15" ht="21.6" thickBot="1">
      <c r="C46" s="1" t="s">
        <v>271</v>
      </c>
      <c r="O46" s="52" t="s">
        <v>84</v>
      </c>
    </row>
    <row r="47" spans="3:15" ht="21.6" thickBot="1">
      <c r="C47" s="1"/>
    </row>
    <row r="48" spans="3:15" ht="21.6" thickBot="1">
      <c r="C48" s="1" t="s">
        <v>272</v>
      </c>
      <c r="O48" s="52" t="s">
        <v>84</v>
      </c>
    </row>
    <row r="49" spans="3:15" ht="6.9" customHeight="1">
      <c r="C49" s="1"/>
      <c r="O49" s="30"/>
    </row>
    <row r="50" spans="3:15" ht="21">
      <c r="C50" s="1"/>
      <c r="D50" s="1" t="s">
        <v>273</v>
      </c>
      <c r="I50" s="678"/>
      <c r="J50" s="678"/>
    </row>
    <row r="51" spans="3:15" ht="9.9" customHeight="1" thickBot="1">
      <c r="C51" s="1"/>
      <c r="D51" s="1"/>
      <c r="I51" s="26"/>
      <c r="J51" s="26"/>
    </row>
    <row r="52" spans="3:15" ht="21.6" thickBot="1">
      <c r="C52" s="1"/>
      <c r="D52" s="1" t="s">
        <v>274</v>
      </c>
      <c r="O52" s="52" t="s">
        <v>84</v>
      </c>
    </row>
    <row r="53" spans="3:15" ht="6.9" customHeight="1" thickBot="1">
      <c r="C53" s="1"/>
      <c r="D53" s="1"/>
      <c r="O53" s="30"/>
    </row>
    <row r="54" spans="3:15" ht="21.6" thickBot="1">
      <c r="C54" s="1"/>
      <c r="D54" s="1" t="s">
        <v>275</v>
      </c>
      <c r="O54" s="52" t="s">
        <v>84</v>
      </c>
    </row>
    <row r="55" spans="3:15" ht="9.9" customHeight="1">
      <c r="C55" s="1"/>
      <c r="D55" s="1"/>
    </row>
    <row r="56" spans="3:15" ht="21">
      <c r="C56" s="1"/>
      <c r="D56" s="1" t="s">
        <v>276</v>
      </c>
      <c r="I56" s="678"/>
      <c r="J56" s="678"/>
      <c r="K56" s="678"/>
    </row>
    <row r="57" spans="3:15" ht="8.1" customHeight="1">
      <c r="C57" s="1"/>
      <c r="D57" s="1"/>
    </row>
    <row r="58" spans="3:15" ht="21">
      <c r="D58" s="1" t="s">
        <v>40</v>
      </c>
      <c r="I58" s="678"/>
      <c r="J58" s="678"/>
      <c r="K58" s="678"/>
    </row>
  </sheetData>
  <sheetProtection selectLockedCells="1"/>
  <mergeCells count="18">
    <mergeCell ref="C7:N7"/>
    <mergeCell ref="G11:M11"/>
    <mergeCell ref="I42:J42"/>
    <mergeCell ref="I44:J44"/>
    <mergeCell ref="I50:J50"/>
    <mergeCell ref="I56:K56"/>
    <mergeCell ref="I58:K58"/>
    <mergeCell ref="D16:G16"/>
    <mergeCell ref="D18:G18"/>
    <mergeCell ref="D20:G20"/>
    <mergeCell ref="D22:G22"/>
    <mergeCell ref="D26:H26"/>
    <mergeCell ref="D28:H28"/>
    <mergeCell ref="D30:H30"/>
    <mergeCell ref="D34:H34"/>
    <mergeCell ref="D36:H36"/>
    <mergeCell ref="D38:H38"/>
    <mergeCell ref="D32:H32"/>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7178" r:id="rId3" name="Check Box 10">
              <controlPr defaultSize="0" autoFill="0" autoLine="0" autoPict="0">
                <anchor moveWithCells="1">
                  <from>
                    <xdr:col>2</xdr:col>
                    <xdr:colOff>487680</xdr:colOff>
                    <xdr:row>14</xdr:row>
                    <xdr:rowOff>220980</xdr:rowOff>
                  </from>
                  <to>
                    <xdr:col>4</xdr:col>
                    <xdr:colOff>350520</xdr:colOff>
                    <xdr:row>16</xdr:row>
                    <xdr:rowOff>68580</xdr:rowOff>
                  </to>
                </anchor>
              </controlPr>
            </control>
          </mc:Choice>
        </mc:AlternateContent>
        <mc:AlternateContent xmlns:mc="http://schemas.openxmlformats.org/markup-compatibility/2006">
          <mc:Choice Requires="x14">
            <control shapeId="7179" r:id="rId4" name="Check Box 11">
              <controlPr defaultSize="0" autoFill="0" autoLine="0" autoPict="0">
                <anchor moveWithCells="1">
                  <from>
                    <xdr:col>2</xdr:col>
                    <xdr:colOff>487680</xdr:colOff>
                    <xdr:row>16</xdr:row>
                    <xdr:rowOff>83820</xdr:rowOff>
                  </from>
                  <to>
                    <xdr:col>4</xdr:col>
                    <xdr:colOff>350520</xdr:colOff>
                    <xdr:row>18</xdr:row>
                    <xdr:rowOff>68580</xdr:rowOff>
                  </to>
                </anchor>
              </controlPr>
            </control>
          </mc:Choice>
        </mc:AlternateContent>
        <mc:AlternateContent xmlns:mc="http://schemas.openxmlformats.org/markup-compatibility/2006">
          <mc:Choice Requires="x14">
            <control shapeId="7180" r:id="rId5" name="Check Box 12">
              <controlPr defaultSize="0" autoFill="0" autoLine="0" autoPict="0">
                <anchor moveWithCells="1">
                  <from>
                    <xdr:col>2</xdr:col>
                    <xdr:colOff>487680</xdr:colOff>
                    <xdr:row>18</xdr:row>
                    <xdr:rowOff>106680</xdr:rowOff>
                  </from>
                  <to>
                    <xdr:col>4</xdr:col>
                    <xdr:colOff>350520</xdr:colOff>
                    <xdr:row>20</xdr:row>
                    <xdr:rowOff>76200</xdr:rowOff>
                  </to>
                </anchor>
              </controlPr>
            </control>
          </mc:Choice>
        </mc:AlternateContent>
        <mc:AlternateContent xmlns:mc="http://schemas.openxmlformats.org/markup-compatibility/2006">
          <mc:Choice Requires="x14">
            <control shapeId="7181" r:id="rId6" name="Check Box 13">
              <controlPr defaultSize="0" autoFill="0" autoLine="0" autoPict="0">
                <anchor moveWithCells="1">
                  <from>
                    <xdr:col>2</xdr:col>
                    <xdr:colOff>487680</xdr:colOff>
                    <xdr:row>20</xdr:row>
                    <xdr:rowOff>83820</xdr:rowOff>
                  </from>
                  <to>
                    <xdr:col>4</xdr:col>
                    <xdr:colOff>350520</xdr:colOff>
                    <xdr:row>22</xdr:row>
                    <xdr:rowOff>45720</xdr:rowOff>
                  </to>
                </anchor>
              </controlPr>
            </control>
          </mc:Choice>
        </mc:AlternateContent>
        <mc:AlternateContent xmlns:mc="http://schemas.openxmlformats.org/markup-compatibility/2006">
          <mc:Choice Requires="x14">
            <control shapeId="7182" r:id="rId7" name="Check Box 14">
              <controlPr defaultSize="0" autoFill="0" autoLine="0" autoPict="0">
                <anchor moveWithCells="1">
                  <from>
                    <xdr:col>8</xdr:col>
                    <xdr:colOff>502920</xdr:colOff>
                    <xdr:row>14</xdr:row>
                    <xdr:rowOff>220980</xdr:rowOff>
                  </from>
                  <to>
                    <xdr:col>10</xdr:col>
                    <xdr:colOff>381000</xdr:colOff>
                    <xdr:row>16</xdr:row>
                    <xdr:rowOff>68580</xdr:rowOff>
                  </to>
                </anchor>
              </controlPr>
            </control>
          </mc:Choice>
        </mc:AlternateContent>
        <mc:AlternateContent xmlns:mc="http://schemas.openxmlformats.org/markup-compatibility/2006">
          <mc:Choice Requires="x14">
            <control shapeId="7183" r:id="rId8" name="Check Box 15">
              <controlPr defaultSize="0" autoFill="0" autoLine="0" autoPict="0">
                <anchor moveWithCells="1">
                  <from>
                    <xdr:col>8</xdr:col>
                    <xdr:colOff>502920</xdr:colOff>
                    <xdr:row>16</xdr:row>
                    <xdr:rowOff>83820</xdr:rowOff>
                  </from>
                  <to>
                    <xdr:col>10</xdr:col>
                    <xdr:colOff>381000</xdr:colOff>
                    <xdr:row>18</xdr:row>
                    <xdr:rowOff>68580</xdr:rowOff>
                  </to>
                </anchor>
              </controlPr>
            </control>
          </mc:Choice>
        </mc:AlternateContent>
        <mc:AlternateContent xmlns:mc="http://schemas.openxmlformats.org/markup-compatibility/2006">
          <mc:Choice Requires="x14">
            <control shapeId="7184" r:id="rId9" name="Check Box 16">
              <controlPr defaultSize="0" autoFill="0" autoLine="0" autoPict="0">
                <anchor moveWithCells="1">
                  <from>
                    <xdr:col>8</xdr:col>
                    <xdr:colOff>502920</xdr:colOff>
                    <xdr:row>18</xdr:row>
                    <xdr:rowOff>83820</xdr:rowOff>
                  </from>
                  <to>
                    <xdr:col>10</xdr:col>
                    <xdr:colOff>381000</xdr:colOff>
                    <xdr:row>20</xdr:row>
                    <xdr:rowOff>68580</xdr:rowOff>
                  </to>
                </anchor>
              </controlPr>
            </control>
          </mc:Choice>
        </mc:AlternateContent>
        <mc:AlternateContent xmlns:mc="http://schemas.openxmlformats.org/markup-compatibility/2006">
          <mc:Choice Requires="x14">
            <control shapeId="7185" r:id="rId10" name="Check Box 17">
              <controlPr defaultSize="0" autoFill="0" autoLine="0" autoPict="0">
                <anchor moveWithCells="1">
                  <from>
                    <xdr:col>2</xdr:col>
                    <xdr:colOff>495300</xdr:colOff>
                    <xdr:row>24</xdr:row>
                    <xdr:rowOff>228600</xdr:rowOff>
                  </from>
                  <to>
                    <xdr:col>4</xdr:col>
                    <xdr:colOff>373380</xdr:colOff>
                    <xdr:row>26</xdr:row>
                    <xdr:rowOff>76200</xdr:rowOff>
                  </to>
                </anchor>
              </controlPr>
            </control>
          </mc:Choice>
        </mc:AlternateContent>
        <mc:AlternateContent xmlns:mc="http://schemas.openxmlformats.org/markup-compatibility/2006">
          <mc:Choice Requires="x14">
            <control shapeId="7186" r:id="rId11" name="Check Box 18">
              <controlPr defaultSize="0" autoFill="0" autoLine="0" autoPict="0">
                <anchor moveWithCells="1">
                  <from>
                    <xdr:col>2</xdr:col>
                    <xdr:colOff>495300</xdr:colOff>
                    <xdr:row>26</xdr:row>
                    <xdr:rowOff>45720</xdr:rowOff>
                  </from>
                  <to>
                    <xdr:col>4</xdr:col>
                    <xdr:colOff>373380</xdr:colOff>
                    <xdr:row>28</xdr:row>
                    <xdr:rowOff>45720</xdr:rowOff>
                  </to>
                </anchor>
              </controlPr>
            </control>
          </mc:Choice>
        </mc:AlternateContent>
        <mc:AlternateContent xmlns:mc="http://schemas.openxmlformats.org/markup-compatibility/2006">
          <mc:Choice Requires="x14">
            <control shapeId="7187" r:id="rId12" name="Check Box 19">
              <controlPr defaultSize="0" autoFill="0" autoLine="0" autoPict="0">
                <anchor moveWithCells="1">
                  <from>
                    <xdr:col>2</xdr:col>
                    <xdr:colOff>487680</xdr:colOff>
                    <xdr:row>28</xdr:row>
                    <xdr:rowOff>45720</xdr:rowOff>
                  </from>
                  <to>
                    <xdr:col>4</xdr:col>
                    <xdr:colOff>350520</xdr:colOff>
                    <xdr:row>30</xdr:row>
                    <xdr:rowOff>45720</xdr:rowOff>
                  </to>
                </anchor>
              </controlPr>
            </control>
          </mc:Choice>
        </mc:AlternateContent>
        <mc:AlternateContent xmlns:mc="http://schemas.openxmlformats.org/markup-compatibility/2006">
          <mc:Choice Requires="x14">
            <control shapeId="7188" r:id="rId13" name="Check Box 20">
              <controlPr defaultSize="0" autoFill="0" autoLine="0" autoPict="0">
                <anchor moveWithCells="1">
                  <from>
                    <xdr:col>2</xdr:col>
                    <xdr:colOff>487680</xdr:colOff>
                    <xdr:row>30</xdr:row>
                    <xdr:rowOff>83820</xdr:rowOff>
                  </from>
                  <to>
                    <xdr:col>4</xdr:col>
                    <xdr:colOff>350520</xdr:colOff>
                    <xdr:row>32</xdr:row>
                    <xdr:rowOff>76200</xdr:rowOff>
                  </to>
                </anchor>
              </controlPr>
            </control>
          </mc:Choice>
        </mc:AlternateContent>
        <mc:AlternateContent xmlns:mc="http://schemas.openxmlformats.org/markup-compatibility/2006">
          <mc:Choice Requires="x14">
            <control shapeId="7189" r:id="rId14" name="Check Box 21">
              <controlPr defaultSize="0" autoFill="0" autoLine="0" autoPict="0">
                <anchor moveWithCells="1">
                  <from>
                    <xdr:col>2</xdr:col>
                    <xdr:colOff>495300</xdr:colOff>
                    <xdr:row>32</xdr:row>
                    <xdr:rowOff>76200</xdr:rowOff>
                  </from>
                  <to>
                    <xdr:col>4</xdr:col>
                    <xdr:colOff>373380</xdr:colOff>
                    <xdr:row>34</xdr:row>
                    <xdr:rowOff>68580</xdr:rowOff>
                  </to>
                </anchor>
              </controlPr>
            </control>
          </mc:Choice>
        </mc:AlternateContent>
        <mc:AlternateContent xmlns:mc="http://schemas.openxmlformats.org/markup-compatibility/2006">
          <mc:Choice Requires="x14">
            <control shapeId="7190" r:id="rId15" name="Check Box 22">
              <controlPr defaultSize="0" autoFill="0" autoLine="0" autoPict="0">
                <anchor moveWithCells="1">
                  <from>
                    <xdr:col>2</xdr:col>
                    <xdr:colOff>495300</xdr:colOff>
                    <xdr:row>34</xdr:row>
                    <xdr:rowOff>83820</xdr:rowOff>
                  </from>
                  <to>
                    <xdr:col>4</xdr:col>
                    <xdr:colOff>373380</xdr:colOff>
                    <xdr:row>36</xdr:row>
                    <xdr:rowOff>45720</xdr:rowOff>
                  </to>
                </anchor>
              </controlPr>
            </control>
          </mc:Choice>
        </mc:AlternateContent>
        <mc:AlternateContent xmlns:mc="http://schemas.openxmlformats.org/markup-compatibility/2006">
          <mc:Choice Requires="x14">
            <control shapeId="7191" r:id="rId16" name="Check Box 23">
              <controlPr defaultSize="0" autoFill="0" autoLine="0" autoPict="0">
                <anchor moveWithCells="1">
                  <from>
                    <xdr:col>2</xdr:col>
                    <xdr:colOff>495300</xdr:colOff>
                    <xdr:row>36</xdr:row>
                    <xdr:rowOff>121920</xdr:rowOff>
                  </from>
                  <to>
                    <xdr:col>4</xdr:col>
                    <xdr:colOff>373380</xdr:colOff>
                    <xdr:row>38</xdr:row>
                    <xdr:rowOff>45720</xdr:rowOff>
                  </to>
                </anchor>
              </controlPr>
            </control>
          </mc:Choice>
        </mc:AlternateContent>
        <mc:AlternateContent xmlns:mc="http://schemas.openxmlformats.org/markup-compatibility/2006">
          <mc:Choice Requires="x14">
            <control shapeId="7192" r:id="rId17" name="Check Box 24">
              <controlPr defaultSize="0" autoFill="0" autoLine="0" autoPict="0">
                <anchor moveWithCells="1">
                  <from>
                    <xdr:col>8</xdr:col>
                    <xdr:colOff>502920</xdr:colOff>
                    <xdr:row>32</xdr:row>
                    <xdr:rowOff>83820</xdr:rowOff>
                  </from>
                  <to>
                    <xdr:col>10</xdr:col>
                    <xdr:colOff>381000</xdr:colOff>
                    <xdr:row>34</xdr:row>
                    <xdr:rowOff>76200</xdr:rowOff>
                  </to>
                </anchor>
              </controlPr>
            </control>
          </mc:Choice>
        </mc:AlternateContent>
        <mc:AlternateContent xmlns:mc="http://schemas.openxmlformats.org/markup-compatibility/2006">
          <mc:Choice Requires="x14">
            <control shapeId="7193" r:id="rId18" name="Check Box 25">
              <controlPr defaultSize="0" autoFill="0" autoLine="0" autoPict="0">
                <anchor moveWithCells="1">
                  <from>
                    <xdr:col>8</xdr:col>
                    <xdr:colOff>525780</xdr:colOff>
                    <xdr:row>24</xdr:row>
                    <xdr:rowOff>228600</xdr:rowOff>
                  </from>
                  <to>
                    <xdr:col>10</xdr:col>
                    <xdr:colOff>388620</xdr:colOff>
                    <xdr:row>26</xdr:row>
                    <xdr:rowOff>76200</xdr:rowOff>
                  </to>
                </anchor>
              </controlPr>
            </control>
          </mc:Choice>
        </mc:AlternateContent>
        <mc:AlternateContent xmlns:mc="http://schemas.openxmlformats.org/markup-compatibility/2006">
          <mc:Choice Requires="x14">
            <control shapeId="7194" r:id="rId19" name="Check Box 26">
              <controlPr defaultSize="0" autoFill="0" autoLine="0" autoPict="0">
                <anchor moveWithCells="1">
                  <from>
                    <xdr:col>8</xdr:col>
                    <xdr:colOff>525780</xdr:colOff>
                    <xdr:row>26</xdr:row>
                    <xdr:rowOff>76200</xdr:rowOff>
                  </from>
                  <to>
                    <xdr:col>10</xdr:col>
                    <xdr:colOff>388620</xdr:colOff>
                    <xdr:row>28</xdr:row>
                    <xdr:rowOff>76200</xdr:rowOff>
                  </to>
                </anchor>
              </controlPr>
            </control>
          </mc:Choice>
        </mc:AlternateContent>
        <mc:AlternateContent xmlns:mc="http://schemas.openxmlformats.org/markup-compatibility/2006">
          <mc:Choice Requires="x14">
            <control shapeId="7195" r:id="rId20" name="Check Box 27">
              <controlPr defaultSize="0" autoFill="0" autoLine="0" autoPict="0">
                <anchor moveWithCells="1">
                  <from>
                    <xdr:col>8</xdr:col>
                    <xdr:colOff>525780</xdr:colOff>
                    <xdr:row>28</xdr:row>
                    <xdr:rowOff>68580</xdr:rowOff>
                  </from>
                  <to>
                    <xdr:col>10</xdr:col>
                    <xdr:colOff>388620</xdr:colOff>
                    <xdr:row>30</xdr:row>
                    <xdr:rowOff>68580</xdr:rowOff>
                  </to>
                </anchor>
              </controlPr>
            </control>
          </mc:Choice>
        </mc:AlternateContent>
        <mc:AlternateContent xmlns:mc="http://schemas.openxmlformats.org/markup-compatibility/2006">
          <mc:Choice Requires="x14">
            <control shapeId="7196" r:id="rId21" name="Check Box 28">
              <controlPr defaultSize="0" autoFill="0" autoLine="0" autoPict="0">
                <anchor moveWithCells="1">
                  <from>
                    <xdr:col>8</xdr:col>
                    <xdr:colOff>502920</xdr:colOff>
                    <xdr:row>34</xdr:row>
                    <xdr:rowOff>76200</xdr:rowOff>
                  </from>
                  <to>
                    <xdr:col>10</xdr:col>
                    <xdr:colOff>381000</xdr:colOff>
                    <xdr:row>36</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E00-000000000000}">
          <x14:formula1>
            <xm:f>Tools!$A$1:$A$2</xm:f>
          </x14:formula1>
          <xm:sqref>O7 O9 O46 O48:O49 O52:O54</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C2:O9"/>
  <sheetViews>
    <sheetView showGridLines="0" zoomScale="70" zoomScaleNormal="70" workbookViewId="0">
      <selection activeCell="C9" sqref="C9:O9"/>
    </sheetView>
  </sheetViews>
  <sheetFormatPr baseColWidth="10" defaultRowHeight="15.6"/>
  <sheetData>
    <row r="2" spans="3:15" ht="31.2">
      <c r="C2" s="19" t="s">
        <v>0</v>
      </c>
      <c r="D2" s="20"/>
      <c r="E2" s="20"/>
      <c r="F2" s="20"/>
      <c r="G2" s="20"/>
      <c r="H2" s="20"/>
      <c r="I2" s="20"/>
      <c r="J2" s="20"/>
      <c r="K2" s="20"/>
    </row>
    <row r="5" spans="3:15" ht="28.8">
      <c r="C5" s="22" t="s">
        <v>6</v>
      </c>
      <c r="D5" s="24"/>
      <c r="E5" s="24"/>
      <c r="F5" s="24"/>
      <c r="G5" s="24"/>
      <c r="H5" s="24"/>
      <c r="I5" s="24"/>
      <c r="J5" s="24"/>
    </row>
    <row r="7" spans="3:15" ht="25.8">
      <c r="C7" s="2" t="s">
        <v>41</v>
      </c>
    </row>
    <row r="9" spans="3:15" ht="408.9" customHeight="1">
      <c r="C9" s="678"/>
      <c r="D9" s="678"/>
      <c r="E9" s="678"/>
      <c r="F9" s="678"/>
      <c r="G9" s="678"/>
      <c r="H9" s="678"/>
      <c r="I9" s="678"/>
      <c r="J9" s="678"/>
      <c r="K9" s="678"/>
      <c r="L9" s="678"/>
      <c r="M9" s="678"/>
      <c r="N9" s="678"/>
      <c r="O9" s="678"/>
    </row>
  </sheetData>
  <sheetProtection selectLockedCells="1"/>
  <mergeCells count="1">
    <mergeCell ref="C9:O9"/>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
  <sheetViews>
    <sheetView tabSelected="1" workbookViewId="0"/>
  </sheetViews>
  <sheetFormatPr baseColWidth="10" defaultRowHeight="15.6"/>
  <sheetData>
    <row r="1" spans="1:1">
      <c r="A1" t="s">
        <v>83</v>
      </c>
    </row>
    <row r="2" spans="1:1">
      <c r="A2" t="s">
        <v>84</v>
      </c>
    </row>
  </sheetData>
  <sheetProtection selectLockedCells="1" selectUnlockedCell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AG3"/>
  <sheetViews>
    <sheetView topLeftCell="M1" workbookViewId="0">
      <selection activeCell="AA16" sqref="AA16"/>
    </sheetView>
  </sheetViews>
  <sheetFormatPr baseColWidth="10" defaultRowHeight="15.6"/>
  <sheetData>
    <row r="1" spans="2:33" ht="16.2" thickBot="1"/>
    <row r="2" spans="2:33" ht="87" thickBot="1">
      <c r="B2" s="574" t="s">
        <v>855</v>
      </c>
      <c r="C2" s="575" t="s">
        <v>856</v>
      </c>
      <c r="D2" s="575" t="s">
        <v>857</v>
      </c>
      <c r="E2" s="575" t="s">
        <v>858</v>
      </c>
      <c r="F2" s="575" t="s">
        <v>859</v>
      </c>
      <c r="G2" s="575" t="s">
        <v>332</v>
      </c>
      <c r="H2" s="575" t="s">
        <v>860</v>
      </c>
      <c r="I2" s="575" t="s">
        <v>861</v>
      </c>
      <c r="J2" s="575" t="s">
        <v>862</v>
      </c>
      <c r="K2" s="575" t="s">
        <v>863</v>
      </c>
      <c r="L2" s="575" t="s">
        <v>864</v>
      </c>
      <c r="M2" s="575" t="s">
        <v>865</v>
      </c>
      <c r="N2" s="575" t="s">
        <v>866</v>
      </c>
      <c r="O2" s="575" t="s">
        <v>867</v>
      </c>
      <c r="P2" s="575" t="s">
        <v>868</v>
      </c>
      <c r="Q2" s="575" t="s">
        <v>869</v>
      </c>
      <c r="R2" s="575" t="s">
        <v>870</v>
      </c>
      <c r="S2" s="575" t="s">
        <v>871</v>
      </c>
      <c r="T2" s="575" t="s">
        <v>872</v>
      </c>
      <c r="U2" s="575" t="s">
        <v>873</v>
      </c>
      <c r="V2" s="575" t="s">
        <v>874</v>
      </c>
      <c r="W2" s="575" t="s">
        <v>875</v>
      </c>
      <c r="X2" s="575" t="s">
        <v>876</v>
      </c>
      <c r="Y2" s="575" t="s">
        <v>877</v>
      </c>
      <c r="Z2" s="575" t="s">
        <v>878</v>
      </c>
      <c r="AA2" s="575" t="s">
        <v>879</v>
      </c>
      <c r="AB2" s="575" t="s">
        <v>880</v>
      </c>
      <c r="AC2" s="575" t="s">
        <v>321</v>
      </c>
      <c r="AD2" s="575" t="s">
        <v>881</v>
      </c>
      <c r="AE2" s="575" t="s">
        <v>882</v>
      </c>
      <c r="AF2" s="575" t="s">
        <v>883</v>
      </c>
      <c r="AG2" s="576" t="s">
        <v>884</v>
      </c>
    </row>
    <row r="3" spans="2:33">
      <c r="B3" s="577">
        <f>Nombre_foyers_lumineux_de_la_commune</f>
        <v>10</v>
      </c>
      <c r="C3" s="577">
        <f>'Fiche Technique'!C35</f>
        <v>10</v>
      </c>
      <c r="F3" s="577">
        <f>Nombre_horloges_astronomiques_à_installer</f>
        <v>0</v>
      </c>
      <c r="G3" s="577">
        <f>'Fiche Technique'!C81</f>
        <v>0</v>
      </c>
      <c r="H3" s="577">
        <f>'Fiche Technique'!C80</f>
        <v>0</v>
      </c>
      <c r="I3" s="578">
        <f>'Fiche Technique'!C112</f>
        <v>30000</v>
      </c>
      <c r="J3" s="578">
        <f>'Fiche Technique'!C113</f>
        <v>20000</v>
      </c>
      <c r="K3" s="573"/>
      <c r="L3" s="578">
        <f>'Fiche Technique'!C114</f>
        <v>2300</v>
      </c>
      <c r="M3" s="573"/>
      <c r="N3" s="578">
        <f>'Fiche Technique'!C115</f>
        <v>2500</v>
      </c>
      <c r="O3" s="578">
        <f>'Fiche Technique'!C116</f>
        <v>7500</v>
      </c>
      <c r="P3" s="578">
        <f>'Fiche Technique'!C118</f>
        <v>8000</v>
      </c>
      <c r="Q3" s="573"/>
      <c r="R3" s="573"/>
      <c r="S3" s="573"/>
      <c r="T3" s="579"/>
      <c r="U3" s="580"/>
      <c r="V3" s="577">
        <f>'Fiche d''Evaluation'!E54</f>
        <v>14.5</v>
      </c>
      <c r="W3" s="578">
        <f>'Fiche Technique'!C59</f>
        <v>0.1</v>
      </c>
      <c r="X3" s="573"/>
      <c r="Y3" s="578">
        <f>'Fiche Technique'!C93</f>
        <v>0.1</v>
      </c>
      <c r="Z3" s="573"/>
      <c r="AA3" s="578">
        <f>'Fiche Technique'!C57</f>
        <v>1000</v>
      </c>
      <c r="AB3" s="573"/>
      <c r="AC3" s="578">
        <f>'Fiche Technique'!C91</f>
        <v>135</v>
      </c>
      <c r="AD3" s="573"/>
      <c r="AE3" s="573"/>
      <c r="AF3" s="581" t="e">
        <f>'Fiche Technique'!C125</f>
        <v>#DIV/0!</v>
      </c>
      <c r="AG3" s="581" t="e">
        <f>'Fiche Technique'!C126</f>
        <v>#DIV/0!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H59"/>
  <sheetViews>
    <sheetView showGridLines="0" zoomScale="85" zoomScaleNormal="85" workbookViewId="0">
      <pane xSplit="1" ySplit="6" topLeftCell="B22" activePane="bottomRight" state="frozen"/>
      <selection activeCell="I15" sqref="I15"/>
      <selection pane="topRight" activeCell="I15" sqref="I15"/>
      <selection pane="bottomLeft" activeCell="I15" sqref="I15"/>
      <selection pane="bottomRight" activeCell="B29" sqref="B29"/>
    </sheetView>
  </sheetViews>
  <sheetFormatPr baseColWidth="10" defaultColWidth="10" defaultRowHeight="14.4"/>
  <cols>
    <col min="1" max="1" width="1.19921875" style="187" customWidth="1"/>
    <col min="2" max="2" width="104.59765625" style="191" customWidth="1"/>
    <col min="3" max="3" width="10.69921875" style="190" customWidth="1"/>
    <col min="4" max="4" width="12.19921875" style="190" customWidth="1"/>
    <col min="5" max="5" width="10" style="189" customWidth="1"/>
    <col min="6" max="6" width="8.3984375" style="189" customWidth="1"/>
    <col min="7" max="7" width="57" style="188" customWidth="1"/>
    <col min="8" max="16384" width="10" style="187"/>
  </cols>
  <sheetData>
    <row r="1" spans="1:8" ht="6.75" customHeight="1" thickBot="1">
      <c r="A1" s="63"/>
      <c r="B1" s="194"/>
      <c r="C1" s="109"/>
      <c r="D1" s="109"/>
      <c r="E1" s="193"/>
      <c r="F1" s="193"/>
      <c r="G1" s="192"/>
      <c r="H1" s="63"/>
    </row>
    <row r="2" spans="1:8" ht="18.600000000000001" thickBot="1">
      <c r="A2" s="63"/>
      <c r="B2" s="614" t="s">
        <v>405</v>
      </c>
      <c r="C2" s="615"/>
      <c r="D2" s="615"/>
      <c r="E2" s="615"/>
      <c r="F2" s="615"/>
      <c r="G2" s="616"/>
      <c r="H2" s="63"/>
    </row>
    <row r="3" spans="1:8" ht="6.75" customHeight="1" thickBot="1">
      <c r="A3" s="63"/>
      <c r="B3" s="194"/>
      <c r="C3" s="109"/>
      <c r="D3" s="109"/>
      <c r="E3" s="193"/>
      <c r="F3" s="193"/>
      <c r="G3" s="192"/>
      <c r="H3" s="63"/>
    </row>
    <row r="4" spans="1:8" ht="18.600000000000001" thickBot="1">
      <c r="A4" s="63"/>
      <c r="B4" s="617" t="str">
        <f>'Fiche Technique'!B2:J2</f>
        <v>Nom de la commune</v>
      </c>
      <c r="C4" s="618"/>
      <c r="D4" s="618"/>
      <c r="E4" s="618"/>
      <c r="F4" s="618"/>
      <c r="G4" s="619"/>
      <c r="H4" s="63"/>
    </row>
    <row r="5" spans="1:8" ht="6.75" customHeight="1" thickBot="1">
      <c r="A5" s="63"/>
      <c r="B5" s="194"/>
      <c r="C5" s="109"/>
      <c r="D5" s="109"/>
      <c r="E5" s="193"/>
      <c r="F5" s="193"/>
      <c r="G5" s="192"/>
      <c r="H5" s="63"/>
    </row>
    <row r="6" spans="1:8" ht="18.600000000000001" thickBot="1">
      <c r="A6" s="63"/>
      <c r="B6" s="276"/>
      <c r="C6" s="275" t="s">
        <v>404</v>
      </c>
      <c r="D6" s="274" t="s">
        <v>403</v>
      </c>
      <c r="E6" s="273" t="s">
        <v>402</v>
      </c>
      <c r="F6" s="272" t="s">
        <v>401</v>
      </c>
      <c r="G6" s="271" t="s">
        <v>400</v>
      </c>
      <c r="H6" s="63"/>
    </row>
    <row r="7" spans="1:8" ht="6.75" customHeight="1" thickBot="1">
      <c r="A7" s="63"/>
      <c r="B7" s="270"/>
      <c r="C7" s="269"/>
      <c r="D7" s="269"/>
      <c r="E7" s="193"/>
      <c r="F7" s="193"/>
      <c r="G7" s="192"/>
      <c r="H7" s="63"/>
    </row>
    <row r="8" spans="1:8" s="263" customFormat="1" ht="16.2" thickBot="1">
      <c r="A8" s="264"/>
      <c r="B8" s="228" t="s">
        <v>810</v>
      </c>
      <c r="C8" s="268"/>
      <c r="D8" s="267"/>
      <c r="E8" s="266">
        <f>SUM(E9:E19)</f>
        <v>6</v>
      </c>
      <c r="F8" s="224" t="s">
        <v>812</v>
      </c>
      <c r="G8" s="265"/>
      <c r="H8" s="264"/>
    </row>
    <row r="9" spans="1:8" ht="13.5" customHeight="1">
      <c r="A9" s="63"/>
      <c r="B9" s="262" t="s">
        <v>811</v>
      </c>
      <c r="C9" s="261"/>
      <c r="D9" s="260"/>
      <c r="E9" s="259"/>
      <c r="F9" s="258"/>
      <c r="G9" s="240"/>
      <c r="H9" s="63"/>
    </row>
    <row r="10" spans="1:8">
      <c r="A10" s="63"/>
      <c r="B10" s="204" t="s">
        <v>399</v>
      </c>
      <c r="C10" s="257" t="str">
        <f>'Fiche Technique'!C102:D102</f>
        <v>Facteur 3</v>
      </c>
      <c r="D10" s="209"/>
      <c r="E10" s="246">
        <f>IF(C10="Facteur 3",3,IF(C10="Facteur 2",2,0))</f>
        <v>3</v>
      </c>
      <c r="F10" s="237">
        <v>3</v>
      </c>
      <c r="G10" s="521" t="s">
        <v>843</v>
      </c>
      <c r="H10" s="63"/>
    </row>
    <row r="11" spans="1:8" ht="15" customHeight="1">
      <c r="A11" s="63"/>
      <c r="B11" s="254" t="s">
        <v>398</v>
      </c>
      <c r="C11" s="256"/>
      <c r="D11" s="255"/>
      <c r="E11" s="251"/>
      <c r="F11" s="250"/>
      <c r="G11" s="249"/>
      <c r="H11" s="63"/>
    </row>
    <row r="12" spans="1:8" ht="15.75" customHeight="1">
      <c r="A12" s="63"/>
      <c r="B12" s="248" t="s">
        <v>397</v>
      </c>
      <c r="C12" s="213" t="s">
        <v>339</v>
      </c>
      <c r="D12" s="247"/>
      <c r="E12" s="246">
        <f>IF(C12="oui",0.5,0)</f>
        <v>0.5</v>
      </c>
      <c r="F12" s="245">
        <v>0.5</v>
      </c>
      <c r="G12" s="244" t="s">
        <v>379</v>
      </c>
      <c r="H12" s="63"/>
    </row>
    <row r="13" spans="1:8" ht="15.75" customHeight="1">
      <c r="A13" s="63"/>
      <c r="B13" s="248" t="s">
        <v>396</v>
      </c>
      <c r="C13" s="213" t="s">
        <v>339</v>
      </c>
      <c r="D13" s="247"/>
      <c r="E13" s="246">
        <f>IF(C13="oui",0.5,0)</f>
        <v>0.5</v>
      </c>
      <c r="F13" s="245">
        <v>0.5</v>
      </c>
      <c r="G13" s="244" t="s">
        <v>379</v>
      </c>
      <c r="H13" s="63"/>
    </row>
    <row r="14" spans="1:8">
      <c r="A14" s="63"/>
      <c r="B14" s="254" t="s">
        <v>395</v>
      </c>
      <c r="C14" s="253"/>
      <c r="D14" s="252"/>
      <c r="E14" s="251"/>
      <c r="F14" s="250"/>
      <c r="G14" s="249"/>
      <c r="H14" s="63"/>
    </row>
    <row r="15" spans="1:8" ht="15.75" customHeight="1">
      <c r="A15" s="63"/>
      <c r="B15" s="248" t="s">
        <v>394</v>
      </c>
      <c r="C15" s="213" t="s">
        <v>339</v>
      </c>
      <c r="D15" s="247"/>
      <c r="E15" s="246">
        <f>IF(C15="oui",0.5,0)</f>
        <v>0.5</v>
      </c>
      <c r="F15" s="245">
        <v>0.5</v>
      </c>
      <c r="G15" s="244" t="s">
        <v>379</v>
      </c>
      <c r="H15" s="63"/>
    </row>
    <row r="16" spans="1:8" ht="15.75" customHeight="1">
      <c r="A16" s="63"/>
      <c r="B16" s="204" t="s">
        <v>393</v>
      </c>
      <c r="C16" s="212" t="s">
        <v>339</v>
      </c>
      <c r="D16" s="239"/>
      <c r="E16" s="238">
        <f>IF(C16="oui",0.5,0)</f>
        <v>0.5</v>
      </c>
      <c r="F16" s="237">
        <v>0.5</v>
      </c>
      <c r="G16" s="236" t="s">
        <v>379</v>
      </c>
      <c r="H16" s="63"/>
    </row>
    <row r="17" spans="1:8" ht="15.75" customHeight="1">
      <c r="A17" s="63"/>
      <c r="B17" s="220" t="s">
        <v>392</v>
      </c>
      <c r="C17" s="243"/>
      <c r="D17" s="242"/>
      <c r="E17" s="241"/>
      <c r="F17" s="216"/>
      <c r="G17" s="240"/>
      <c r="H17" s="63"/>
    </row>
    <row r="18" spans="1:8" ht="15.75" customHeight="1">
      <c r="A18" s="63"/>
      <c r="B18" s="204" t="s">
        <v>391</v>
      </c>
      <c r="C18" s="212" t="s">
        <v>339</v>
      </c>
      <c r="D18" s="239"/>
      <c r="E18" s="238">
        <f>IF(C18="oui",0.5,0)</f>
        <v>0.5</v>
      </c>
      <c r="F18" s="237">
        <v>0.5</v>
      </c>
      <c r="G18" s="505" t="s">
        <v>379</v>
      </c>
      <c r="H18" s="63"/>
    </row>
    <row r="19" spans="1:8" ht="15.75" customHeight="1" thickBot="1">
      <c r="A19" s="63"/>
      <c r="B19" s="200" t="s">
        <v>390</v>
      </c>
      <c r="C19" s="235" t="s">
        <v>339</v>
      </c>
      <c r="D19" s="234"/>
      <c r="E19" s="233">
        <f>IF(C19="oui",0.5,0)</f>
        <v>0.5</v>
      </c>
      <c r="F19" s="232">
        <v>0.5</v>
      </c>
      <c r="G19" s="506" t="s">
        <v>379</v>
      </c>
      <c r="H19" s="63"/>
    </row>
    <row r="20" spans="1:8" ht="6.75" customHeight="1" thickBot="1">
      <c r="A20" s="63"/>
      <c r="B20" s="230"/>
      <c r="C20" s="229"/>
      <c r="D20" s="229"/>
      <c r="E20" s="193"/>
      <c r="F20" s="193"/>
      <c r="G20" s="192"/>
      <c r="H20" s="63"/>
    </row>
    <row r="21" spans="1:8" ht="16.2" thickBot="1">
      <c r="A21" s="63"/>
      <c r="B21" s="228" t="s">
        <v>813</v>
      </c>
      <c r="C21" s="227"/>
      <c r="D21" s="226"/>
      <c r="E21" s="225">
        <f>SUM(E22:E49)</f>
        <v>5.4999999999999991</v>
      </c>
      <c r="F21" s="224" t="s">
        <v>819</v>
      </c>
      <c r="G21" s="195"/>
      <c r="H21" s="63"/>
    </row>
    <row r="22" spans="1:8">
      <c r="A22" s="63"/>
      <c r="B22" s="220" t="s">
        <v>389</v>
      </c>
      <c r="C22" s="219"/>
      <c r="D22" s="218"/>
      <c r="E22" s="217"/>
      <c r="F22" s="216"/>
      <c r="G22" s="205"/>
      <c r="H22" s="63"/>
    </row>
    <row r="23" spans="1:8">
      <c r="A23" s="63"/>
      <c r="B23" s="210" t="s">
        <v>814</v>
      </c>
      <c r="C23" s="213" t="s">
        <v>339</v>
      </c>
      <c r="D23" s="221"/>
      <c r="E23" s="208">
        <f>IF(C23="oui",0.5,0)</f>
        <v>0.5</v>
      </c>
      <c r="F23" s="207">
        <v>0.5</v>
      </c>
      <c r="G23" s="519" t="s">
        <v>379</v>
      </c>
      <c r="H23" s="63"/>
    </row>
    <row r="24" spans="1:8" ht="15" customHeight="1">
      <c r="A24" s="63"/>
      <c r="B24" s="522" t="s">
        <v>815</v>
      </c>
      <c r="C24" s="223">
        <f>'Fiche Technique'!C105</f>
        <v>2231.7000000000003</v>
      </c>
      <c r="D24" s="520" t="s">
        <v>306</v>
      </c>
      <c r="E24" s="203">
        <f>IF('Fiche Technique'!C105&gt;=300000,3,IF('Fiche Technique'!C105&gt;=200000,2,1))</f>
        <v>1</v>
      </c>
      <c r="F24" s="222">
        <v>3</v>
      </c>
      <c r="G24" s="201" t="s">
        <v>388</v>
      </c>
      <c r="H24" s="63"/>
    </row>
    <row r="25" spans="1:8" ht="15" customHeight="1">
      <c r="A25" s="63"/>
      <c r="B25" s="522" t="s">
        <v>816</v>
      </c>
      <c r="C25" s="212" t="s">
        <v>339</v>
      </c>
      <c r="D25" s="209"/>
      <c r="E25" s="208">
        <f>IF(C25="oui",0.5,0)</f>
        <v>0.5</v>
      </c>
      <c r="F25" s="207">
        <v>0.5</v>
      </c>
      <c r="G25" s="519" t="s">
        <v>379</v>
      </c>
      <c r="H25" s="63"/>
    </row>
    <row r="26" spans="1:8">
      <c r="A26" s="63"/>
      <c r="B26" s="522" t="s">
        <v>821</v>
      </c>
      <c r="C26" s="212" t="s">
        <v>339</v>
      </c>
      <c r="D26" s="209"/>
      <c r="E26" s="208">
        <f>IF(C26="oui",0.5,0)</f>
        <v>0.5</v>
      </c>
      <c r="F26" s="207">
        <v>0.5</v>
      </c>
      <c r="G26" s="519" t="s">
        <v>379</v>
      </c>
      <c r="H26" s="63"/>
    </row>
    <row r="27" spans="1:8">
      <c r="A27" s="63"/>
      <c r="B27" s="220" t="s">
        <v>386</v>
      </c>
      <c r="C27" s="219"/>
      <c r="D27" s="218"/>
      <c r="E27" s="217"/>
      <c r="F27" s="216"/>
      <c r="G27" s="205"/>
      <c r="H27" s="63"/>
    </row>
    <row r="28" spans="1:8" ht="14.25" customHeight="1">
      <c r="A28" s="63"/>
      <c r="B28" s="210" t="s">
        <v>853</v>
      </c>
      <c r="C28" s="213" t="s">
        <v>339</v>
      </c>
      <c r="D28" s="215"/>
      <c r="E28" s="208">
        <f>IF(C28="oui",0.5,0)</f>
        <v>0.5</v>
      </c>
      <c r="F28" s="207">
        <v>0.5</v>
      </c>
      <c r="G28" s="519" t="s">
        <v>379</v>
      </c>
      <c r="H28" s="63"/>
    </row>
    <row r="29" spans="1:8">
      <c r="A29" s="63"/>
      <c r="B29" s="204" t="s">
        <v>845</v>
      </c>
      <c r="C29" s="213" t="s">
        <v>339</v>
      </c>
      <c r="D29" s="215"/>
      <c r="E29" s="208">
        <f>IF(C29="oui",0.5,0)</f>
        <v>0.5</v>
      </c>
      <c r="F29" s="207">
        <v>0.5</v>
      </c>
      <c r="G29" s="519" t="s">
        <v>379</v>
      </c>
      <c r="H29" s="63"/>
    </row>
    <row r="30" spans="1:8">
      <c r="A30" s="63"/>
      <c r="B30" s="523" t="s">
        <v>842</v>
      </c>
      <c r="C30" s="213"/>
      <c r="D30" s="215"/>
      <c r="E30" s="208"/>
      <c r="F30" s="202"/>
      <c r="G30" s="206"/>
      <c r="H30" s="63"/>
    </row>
    <row r="31" spans="1:8">
      <c r="A31" s="63"/>
      <c r="B31" s="204" t="s">
        <v>822</v>
      </c>
      <c r="C31" s="213" t="s">
        <v>339</v>
      </c>
      <c r="D31" s="215"/>
      <c r="E31" s="208">
        <f t="shared" ref="E31:E36" si="0">IF(C31="oui",0.2,0)</f>
        <v>0.2</v>
      </c>
      <c r="F31" s="207">
        <v>0.2</v>
      </c>
      <c r="G31" s="519" t="s">
        <v>387</v>
      </c>
      <c r="H31" s="63"/>
    </row>
    <row r="32" spans="1:8">
      <c r="A32" s="63"/>
      <c r="B32" s="204" t="s">
        <v>823</v>
      </c>
      <c r="C32" s="213" t="s">
        <v>339</v>
      </c>
      <c r="D32" s="215"/>
      <c r="E32" s="208">
        <f t="shared" si="0"/>
        <v>0.2</v>
      </c>
      <c r="F32" s="207">
        <v>0.2</v>
      </c>
      <c r="G32" s="519" t="s">
        <v>387</v>
      </c>
      <c r="H32" s="63"/>
    </row>
    <row r="33" spans="1:8">
      <c r="A33" s="63"/>
      <c r="B33" s="204" t="s">
        <v>840</v>
      </c>
      <c r="C33" s="213" t="s">
        <v>339</v>
      </c>
      <c r="D33" s="215"/>
      <c r="E33" s="208">
        <f t="shared" si="0"/>
        <v>0.2</v>
      </c>
      <c r="F33" s="207">
        <v>0.2</v>
      </c>
      <c r="G33" s="519" t="s">
        <v>387</v>
      </c>
      <c r="H33" s="63"/>
    </row>
    <row r="34" spans="1:8">
      <c r="A34" s="63"/>
      <c r="B34" s="204" t="s">
        <v>824</v>
      </c>
      <c r="C34" s="213" t="s">
        <v>339</v>
      </c>
      <c r="D34" s="215"/>
      <c r="E34" s="208">
        <f t="shared" si="0"/>
        <v>0.2</v>
      </c>
      <c r="F34" s="207">
        <v>0.2</v>
      </c>
      <c r="G34" s="519" t="s">
        <v>387</v>
      </c>
      <c r="H34" s="63"/>
    </row>
    <row r="35" spans="1:8">
      <c r="A35" s="63"/>
      <c r="B35" s="204" t="s">
        <v>825</v>
      </c>
      <c r="C35" s="213" t="s">
        <v>339</v>
      </c>
      <c r="D35" s="215"/>
      <c r="E35" s="208">
        <f t="shared" si="0"/>
        <v>0.2</v>
      </c>
      <c r="F35" s="207">
        <v>0.2</v>
      </c>
      <c r="G35" s="519" t="s">
        <v>387</v>
      </c>
      <c r="H35" s="63"/>
    </row>
    <row r="36" spans="1:8">
      <c r="A36" s="63"/>
      <c r="B36" s="204" t="s">
        <v>826</v>
      </c>
      <c r="C36" s="213" t="s">
        <v>339</v>
      </c>
      <c r="D36" s="215"/>
      <c r="E36" s="208">
        <f t="shared" si="0"/>
        <v>0.2</v>
      </c>
      <c r="F36" s="207">
        <v>0.2</v>
      </c>
      <c r="G36" s="519" t="s">
        <v>387</v>
      </c>
      <c r="H36" s="63"/>
    </row>
    <row r="37" spans="1:8">
      <c r="A37" s="63"/>
      <c r="B37" s="523" t="s">
        <v>841</v>
      </c>
      <c r="C37" s="213"/>
      <c r="D37" s="215"/>
      <c r="E37" s="208"/>
      <c r="F37" s="202"/>
      <c r="G37" s="206"/>
      <c r="H37" s="63"/>
    </row>
    <row r="38" spans="1:8">
      <c r="A38" s="63"/>
      <c r="B38" s="210" t="s">
        <v>828</v>
      </c>
      <c r="C38" s="214">
        <f>'Fiche Technique'!C113/'Fiche Technique'!C105</f>
        <v>8.9617780167585241</v>
      </c>
      <c r="D38" s="209" t="s">
        <v>385</v>
      </c>
      <c r="E38" s="208">
        <f>IF(C38&lt;3,0.2,0)</f>
        <v>0</v>
      </c>
      <c r="F38" s="207">
        <v>0.2</v>
      </c>
      <c r="G38" s="519" t="s">
        <v>839</v>
      </c>
      <c r="H38" s="133"/>
    </row>
    <row r="39" spans="1:8">
      <c r="A39" s="63"/>
      <c r="B39" s="204" t="s">
        <v>829</v>
      </c>
      <c r="C39" s="214">
        <f>('Fiche Technique'!C114+'Fiche Technique'!C115)/'Fiche Technique'!C105</f>
        <v>2.1508267240220458</v>
      </c>
      <c r="D39" s="209" t="s">
        <v>385</v>
      </c>
      <c r="E39" s="208">
        <f>IF(C39&lt;2,0.2,IF(C39&lt;4,0.1,0))</f>
        <v>0.1</v>
      </c>
      <c r="F39" s="207">
        <v>0.2</v>
      </c>
      <c r="G39" s="206" t="s">
        <v>384</v>
      </c>
      <c r="H39" s="133"/>
    </row>
    <row r="40" spans="1:8">
      <c r="A40" s="63"/>
      <c r="B40" s="204" t="s">
        <v>831</v>
      </c>
      <c r="C40" s="211">
        <f>'Fiche Technique'!C113/'Fiche Technique'!C110</f>
        <v>30224.035664362083</v>
      </c>
      <c r="D40" s="209" t="s">
        <v>382</v>
      </c>
      <c r="E40" s="208">
        <f>IF(C40&lt;4000,0.1,0)</f>
        <v>0</v>
      </c>
      <c r="F40" s="207">
        <v>0.1</v>
      </c>
      <c r="G40" s="206" t="s">
        <v>383</v>
      </c>
      <c r="H40" s="133"/>
    </row>
    <row r="41" spans="1:8">
      <c r="A41" s="63"/>
      <c r="B41" s="204" t="s">
        <v>832</v>
      </c>
      <c r="C41" s="211">
        <f>('Fiche Technique'!C114+'Fiche Technique'!C115)/'Fiche Technique'!C110</f>
        <v>7253.7685594469003</v>
      </c>
      <c r="D41" s="209" t="s">
        <v>382</v>
      </c>
      <c r="E41" s="208">
        <f>IF(C41&lt;3000,0.1,0)</f>
        <v>0</v>
      </c>
      <c r="F41" s="207">
        <v>0.1</v>
      </c>
      <c r="G41" s="206" t="s">
        <v>381</v>
      </c>
      <c r="H41" s="133"/>
    </row>
    <row r="42" spans="1:8">
      <c r="A42" s="63"/>
      <c r="B42" s="523" t="s">
        <v>830</v>
      </c>
      <c r="C42" s="213"/>
      <c r="D42" s="215"/>
      <c r="E42" s="208"/>
      <c r="F42" s="202"/>
      <c r="G42" s="206"/>
      <c r="H42" s="63"/>
    </row>
    <row r="43" spans="1:8">
      <c r="A43" s="63"/>
      <c r="B43" s="204" t="s">
        <v>833</v>
      </c>
      <c r="C43" s="213" t="s">
        <v>339</v>
      </c>
      <c r="D43" s="215"/>
      <c r="E43" s="208">
        <f>IF(C43="oui",0.2,0)</f>
        <v>0.2</v>
      </c>
      <c r="F43" s="202">
        <v>0.2</v>
      </c>
      <c r="G43" s="519" t="s">
        <v>387</v>
      </c>
      <c r="H43" s="133"/>
    </row>
    <row r="44" spans="1:8">
      <c r="A44" s="63"/>
      <c r="B44" s="204" t="s">
        <v>834</v>
      </c>
      <c r="C44" s="213" t="s">
        <v>339</v>
      </c>
      <c r="D44" s="215"/>
      <c r="E44" s="208">
        <f t="shared" ref="E44" si="1">IF(C44="oui",0.1,0)</f>
        <v>0.1</v>
      </c>
      <c r="F44" s="202">
        <v>0.1</v>
      </c>
      <c r="G44" s="206" t="s">
        <v>380</v>
      </c>
      <c r="H44" s="133"/>
    </row>
    <row r="45" spans="1:8">
      <c r="A45" s="63"/>
      <c r="B45" s="220" t="s">
        <v>827</v>
      </c>
      <c r="C45" s="219"/>
      <c r="D45" s="218"/>
      <c r="E45" s="217"/>
      <c r="F45" s="216"/>
      <c r="G45" s="205"/>
      <c r="H45" s="63"/>
    </row>
    <row r="46" spans="1:8">
      <c r="A46" s="63"/>
      <c r="B46" s="204" t="s">
        <v>835</v>
      </c>
      <c r="C46" s="213" t="s">
        <v>339</v>
      </c>
      <c r="D46" s="215"/>
      <c r="E46" s="208">
        <f t="shared" ref="E46" si="2">IF(C46="oui",0.1,0)</f>
        <v>0.1</v>
      </c>
      <c r="F46" s="202">
        <v>0.1</v>
      </c>
      <c r="G46" s="206" t="s">
        <v>380</v>
      </c>
      <c r="H46" s="133"/>
    </row>
    <row r="47" spans="1:8">
      <c r="A47" s="63"/>
      <c r="B47" s="204" t="s">
        <v>836</v>
      </c>
      <c r="C47" s="213" t="s">
        <v>339</v>
      </c>
      <c r="D47" s="215"/>
      <c r="E47" s="208">
        <f t="shared" ref="E47" si="3">IF(C47="oui",0.1,0)</f>
        <v>0.1</v>
      </c>
      <c r="F47" s="202">
        <v>0.1</v>
      </c>
      <c r="G47" s="206" t="s">
        <v>380</v>
      </c>
      <c r="H47" s="133"/>
    </row>
    <row r="48" spans="1:8">
      <c r="A48" s="63"/>
      <c r="B48" s="204" t="s">
        <v>837</v>
      </c>
      <c r="C48" s="212" t="s">
        <v>339</v>
      </c>
      <c r="D48" s="209"/>
      <c r="E48" s="208">
        <f>IF(C48="oui",0.1,0)</f>
        <v>0.1</v>
      </c>
      <c r="F48" s="207">
        <v>0.1</v>
      </c>
      <c r="G48" s="206" t="s">
        <v>380</v>
      </c>
      <c r="H48" s="63"/>
    </row>
    <row r="49" spans="1:8" ht="15" thickBot="1">
      <c r="A49" s="63"/>
      <c r="B49" s="204" t="s">
        <v>838</v>
      </c>
      <c r="C49" s="212" t="s">
        <v>339</v>
      </c>
      <c r="D49" s="209"/>
      <c r="E49" s="208">
        <f>IF(C49="oui",0.1,0)</f>
        <v>0.1</v>
      </c>
      <c r="F49" s="207">
        <v>0.1</v>
      </c>
      <c r="G49" s="206" t="s">
        <v>380</v>
      </c>
      <c r="H49" s="63"/>
    </row>
    <row r="50" spans="1:8" ht="16.2" thickBot="1">
      <c r="A50" s="63"/>
      <c r="B50" s="228" t="s">
        <v>817</v>
      </c>
      <c r="C50" s="227"/>
      <c r="D50" s="226"/>
      <c r="E50" s="225">
        <f>E52</f>
        <v>3</v>
      </c>
      <c r="F50" s="224" t="s">
        <v>812</v>
      </c>
      <c r="G50" s="195"/>
      <c r="H50" s="63"/>
    </row>
    <row r="51" spans="1:8" ht="6.75" customHeight="1" thickBot="1">
      <c r="A51" s="63"/>
      <c r="B51" s="516"/>
      <c r="C51" s="517"/>
      <c r="D51" s="226"/>
      <c r="E51" s="518"/>
      <c r="F51" s="224"/>
      <c r="G51" s="195"/>
      <c r="H51" s="63"/>
    </row>
    <row r="52" spans="1:8" ht="15" thickBot="1">
      <c r="A52" s="63"/>
      <c r="B52" s="507" t="s">
        <v>818</v>
      </c>
      <c r="C52" s="508">
        <f>'Fiche Technique'!C35</f>
        <v>10</v>
      </c>
      <c r="D52" s="509" t="s">
        <v>844</v>
      </c>
      <c r="E52" s="510">
        <f>IF(C52&lt;30,3,IF(C52&lt;50,4,IF(C52&lt;100,5,6)))</f>
        <v>3</v>
      </c>
      <c r="F52" s="511">
        <v>6</v>
      </c>
      <c r="G52" s="515" t="s">
        <v>820</v>
      </c>
      <c r="H52" s="63"/>
    </row>
    <row r="53" spans="1:8" ht="6.75" customHeight="1" thickBot="1">
      <c r="A53" s="63"/>
      <c r="B53" s="512"/>
      <c r="C53" s="513"/>
      <c r="D53" s="513"/>
      <c r="E53" s="514"/>
      <c r="F53" s="514"/>
      <c r="G53" s="231"/>
      <c r="H53" s="63"/>
    </row>
    <row r="54" spans="1:8" ht="15" customHeight="1" thickBot="1">
      <c r="A54" s="63"/>
      <c r="B54" s="199" t="s">
        <v>378</v>
      </c>
      <c r="C54" s="198"/>
      <c r="D54" s="197"/>
      <c r="E54" s="196">
        <f>+E21+E8+E50</f>
        <v>14.5</v>
      </c>
      <c r="F54" s="224" t="s">
        <v>377</v>
      </c>
      <c r="G54" s="195"/>
      <c r="H54" s="63"/>
    </row>
    <row r="55" spans="1:8" ht="6.75" customHeight="1" thickBot="1">
      <c r="A55" s="63"/>
      <c r="B55" s="194"/>
      <c r="C55" s="109"/>
      <c r="D55" s="109"/>
      <c r="E55" s="193"/>
      <c r="F55" s="193"/>
      <c r="G55" s="192"/>
      <c r="H55" s="63"/>
    </row>
    <row r="56" spans="1:8" ht="85.5" customHeight="1" thickBot="1">
      <c r="A56" s="63"/>
      <c r="B56" s="611" t="s">
        <v>376</v>
      </c>
      <c r="C56" s="612"/>
      <c r="D56" s="612"/>
      <c r="E56" s="612"/>
      <c r="F56" s="612"/>
      <c r="G56" s="613"/>
      <c r="H56" s="63"/>
    </row>
    <row r="57" spans="1:8" ht="6.75" customHeight="1" thickBot="1">
      <c r="A57" s="63"/>
      <c r="B57" s="194"/>
      <c r="C57" s="109"/>
      <c r="D57" s="109"/>
      <c r="E57" s="193"/>
      <c r="F57" s="193"/>
      <c r="G57" s="192"/>
      <c r="H57" s="63"/>
    </row>
    <row r="58" spans="1:8" ht="86.25" customHeight="1" thickBot="1">
      <c r="A58" s="63"/>
      <c r="B58" s="611" t="s">
        <v>375</v>
      </c>
      <c r="C58" s="612"/>
      <c r="D58" s="612"/>
      <c r="E58" s="612"/>
      <c r="F58" s="612"/>
      <c r="G58" s="613"/>
      <c r="H58" s="63"/>
    </row>
    <row r="59" spans="1:8">
      <c r="A59" s="63"/>
      <c r="B59" s="194"/>
      <c r="C59" s="109"/>
      <c r="D59" s="109"/>
      <c r="E59" s="193"/>
      <c r="F59" s="193"/>
      <c r="G59" s="192"/>
      <c r="H59" s="63"/>
    </row>
  </sheetData>
  <mergeCells count="4">
    <mergeCell ref="B56:G56"/>
    <mergeCell ref="B58:G58"/>
    <mergeCell ref="B2:G2"/>
    <mergeCell ref="B4:G4"/>
  </mergeCells>
  <conditionalFormatting sqref="E21">
    <cfRule type="cellIs" dxfId="3" priority="1" operator="greaterThanOrEqual">
      <formula>4</formula>
    </cfRule>
    <cfRule type="cellIs" dxfId="2" priority="2" operator="lessThan">
      <formula>4</formula>
    </cfRule>
  </conditionalFormatting>
  <conditionalFormatting sqref="E54">
    <cfRule type="cellIs" dxfId="1" priority="3" stopIfTrue="1" operator="lessThan">
      <formula>10</formula>
    </cfRule>
    <cfRule type="cellIs" dxfId="0" priority="4" stopIfTrue="1" operator="greaterThanOrEqual">
      <formula>10</formula>
    </cfRule>
  </conditionalFormatting>
  <dataValidations count="1">
    <dataValidation type="list" allowBlank="1" showInputMessage="1" showErrorMessage="1" sqref="C12:C13 C23 C18:C19 C15:C16 C25:C26 C42:C44 C45:C49 C28:C37" xr:uid="{00000000-0002-0000-0100-000000000000}">
      <formula1>"Oui,Non"</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B1:BK29"/>
  <sheetViews>
    <sheetView zoomScale="85" zoomScaleNormal="85" workbookViewId="0">
      <selection activeCell="AK17" sqref="AK17"/>
    </sheetView>
  </sheetViews>
  <sheetFormatPr baseColWidth="10" defaultColWidth="10" defaultRowHeight="10.199999999999999"/>
  <cols>
    <col min="1" max="1" width="1.8984375" style="285" customWidth="1"/>
    <col min="2" max="3" width="11.59765625" style="285" bestFit="1" customWidth="1"/>
    <col min="4" max="4" width="12.09765625" style="285" bestFit="1" customWidth="1"/>
    <col min="5" max="5" width="12.8984375" style="285" bestFit="1" customWidth="1"/>
    <col min="6" max="6" width="10.3984375" style="285" bestFit="1" customWidth="1"/>
    <col min="7" max="7" width="11" style="285" customWidth="1"/>
    <col min="8" max="8" width="23.69921875" style="285" bestFit="1" customWidth="1"/>
    <col min="9" max="9" width="9.09765625" style="285" bestFit="1" customWidth="1"/>
    <col min="10" max="10" width="12.09765625" style="285" bestFit="1" customWidth="1"/>
    <col min="11" max="11" width="16.09765625" style="285" bestFit="1" customWidth="1"/>
    <col min="12" max="12" width="14.09765625" style="285" customWidth="1"/>
    <col min="13" max="13" width="10.19921875" style="285" customWidth="1"/>
    <col min="14" max="14" width="11.19921875" style="285" customWidth="1"/>
    <col min="15" max="15" width="11.69921875" style="285" customWidth="1"/>
    <col min="16" max="16" width="8.69921875" style="285" customWidth="1"/>
    <col min="17" max="17" width="12.3984375" style="285" customWidth="1"/>
    <col min="18" max="18" width="18.69921875" style="285" customWidth="1"/>
    <col min="19" max="19" width="11.5" style="285" bestFit="1" customWidth="1"/>
    <col min="20" max="20" width="12.19921875" style="285" customWidth="1"/>
    <col min="21" max="21" width="10.3984375" style="285" customWidth="1"/>
    <col min="22" max="23" width="21.19921875" style="285" customWidth="1"/>
    <col min="24" max="30" width="12.19921875" style="285" customWidth="1"/>
    <col min="31" max="31" width="12" style="285" customWidth="1"/>
    <col min="32" max="32" width="11.3984375" style="285" customWidth="1"/>
    <col min="33" max="33" width="18.69921875" style="285" customWidth="1"/>
    <col min="34" max="34" width="10.3984375" style="285" customWidth="1"/>
    <col min="35" max="36" width="10" style="285"/>
    <col min="37" max="37" width="21.19921875" style="285" customWidth="1"/>
    <col min="38" max="44" width="12.19921875" style="285" customWidth="1"/>
    <col min="45" max="45" width="12.3984375" style="285" bestFit="1" customWidth="1"/>
    <col min="46" max="46" width="11" style="285" bestFit="1" customWidth="1"/>
    <col min="47" max="47" width="18.69921875" style="285" customWidth="1"/>
    <col min="48" max="48" width="14.69921875" style="285" customWidth="1"/>
    <col min="49" max="49" width="14.09765625" style="285" customWidth="1"/>
    <col min="50" max="50" width="15.09765625" style="285" customWidth="1"/>
    <col min="51" max="51" width="11.09765625" style="285" customWidth="1"/>
    <col min="52" max="53" width="10" style="285"/>
    <col min="54" max="54" width="21.19921875" style="285" customWidth="1"/>
    <col min="55" max="61" width="12.19921875" style="285" customWidth="1"/>
    <col min="62" max="62" width="13.3984375" style="285" bestFit="1" customWidth="1"/>
    <col min="63" max="63" width="12" style="285" bestFit="1" customWidth="1"/>
    <col min="64" max="16384" width="10" style="285"/>
  </cols>
  <sheetData>
    <row r="1" spans="2:63" ht="10.8" thickBot="1"/>
    <row r="2" spans="2:63" ht="30" customHeight="1" thickBot="1">
      <c r="B2" s="620" t="s">
        <v>633</v>
      </c>
      <c r="C2" s="621"/>
      <c r="D2" s="621"/>
      <c r="E2" s="621"/>
      <c r="F2" s="621"/>
      <c r="G2" s="621"/>
      <c r="H2" s="621"/>
      <c r="I2" s="621"/>
      <c r="J2" s="621"/>
      <c r="K2" s="621"/>
      <c r="L2" s="621"/>
      <c r="M2" s="621"/>
      <c r="N2" s="621"/>
      <c r="O2" s="621"/>
      <c r="P2" s="621"/>
      <c r="Q2" s="621"/>
      <c r="R2" s="621"/>
      <c r="S2" s="621"/>
      <c r="T2" s="621"/>
      <c r="U2" s="621"/>
      <c r="V2" s="621"/>
      <c r="W2" s="621"/>
      <c r="X2" s="621"/>
      <c r="Y2" s="621"/>
      <c r="Z2" s="621"/>
      <c r="AA2" s="621"/>
      <c r="AB2" s="621"/>
      <c r="AC2" s="621"/>
      <c r="AD2" s="621"/>
      <c r="AE2" s="621"/>
      <c r="AF2" s="621"/>
      <c r="AG2" s="621"/>
      <c r="AH2" s="621"/>
      <c r="AI2" s="621"/>
      <c r="AJ2" s="621"/>
      <c r="AK2" s="621"/>
      <c r="AL2" s="621"/>
      <c r="AM2" s="621"/>
      <c r="AN2" s="621"/>
      <c r="AO2" s="621"/>
      <c r="AP2" s="621"/>
      <c r="AQ2" s="621"/>
      <c r="AR2" s="621"/>
      <c r="AS2" s="621"/>
      <c r="AT2" s="622"/>
      <c r="AU2" s="620" t="s">
        <v>632</v>
      </c>
      <c r="AV2" s="621"/>
      <c r="AW2" s="621"/>
      <c r="AX2" s="621"/>
      <c r="AY2" s="621"/>
      <c r="AZ2" s="621"/>
      <c r="BA2" s="621"/>
      <c r="BB2" s="621"/>
      <c r="BC2" s="621"/>
      <c r="BD2" s="621"/>
      <c r="BE2" s="621"/>
      <c r="BF2" s="621"/>
      <c r="BG2" s="621"/>
      <c r="BH2" s="621"/>
      <c r="BI2" s="621"/>
      <c r="BJ2" s="621"/>
      <c r="BK2" s="622"/>
    </row>
    <row r="3" spans="2:63" ht="15.75" customHeight="1">
      <c r="B3" s="637" t="s">
        <v>799</v>
      </c>
      <c r="C3" s="638"/>
      <c r="D3" s="641"/>
      <c r="E3" s="641"/>
      <c r="F3" s="641"/>
      <c r="G3" s="642"/>
      <c r="H3" s="630" t="s">
        <v>631</v>
      </c>
      <c r="I3" s="631"/>
      <c r="J3" s="631"/>
      <c r="K3" s="631"/>
      <c r="L3" s="631"/>
      <c r="M3" s="631"/>
      <c r="N3" s="631"/>
      <c r="O3" s="631"/>
      <c r="P3" s="631"/>
      <c r="Q3" s="632"/>
      <c r="R3" s="645" t="s">
        <v>630</v>
      </c>
      <c r="S3" s="646"/>
      <c r="T3" s="646"/>
      <c r="U3" s="646"/>
      <c r="V3" s="646"/>
      <c r="W3" s="647"/>
      <c r="X3" s="647"/>
      <c r="Y3" s="647"/>
      <c r="Z3" s="647"/>
      <c r="AA3" s="647"/>
      <c r="AB3" s="647"/>
      <c r="AC3" s="647"/>
      <c r="AD3" s="647"/>
      <c r="AE3" s="647"/>
      <c r="AF3" s="648"/>
      <c r="AG3" s="630" t="s">
        <v>629</v>
      </c>
      <c r="AH3" s="631"/>
      <c r="AI3" s="631"/>
      <c r="AJ3" s="631"/>
      <c r="AK3" s="631"/>
      <c r="AL3" s="631"/>
      <c r="AM3" s="631"/>
      <c r="AN3" s="631"/>
      <c r="AO3" s="631"/>
      <c r="AP3" s="631"/>
      <c r="AQ3" s="631"/>
      <c r="AR3" s="631"/>
      <c r="AS3" s="631"/>
      <c r="AT3" s="632"/>
      <c r="AU3" s="630" t="s">
        <v>628</v>
      </c>
      <c r="AV3" s="631"/>
      <c r="AW3" s="631"/>
      <c r="AX3" s="631"/>
      <c r="AY3" s="631"/>
      <c r="AZ3" s="631"/>
      <c r="BA3" s="631"/>
      <c r="BB3" s="631"/>
      <c r="BC3" s="631"/>
      <c r="BD3" s="631"/>
      <c r="BE3" s="631"/>
      <c r="BF3" s="631"/>
      <c r="BG3" s="631"/>
      <c r="BH3" s="631"/>
      <c r="BI3" s="631"/>
      <c r="BJ3" s="631"/>
      <c r="BK3" s="632"/>
    </row>
    <row r="4" spans="2:63" ht="15.75" customHeight="1" thickBot="1">
      <c r="B4" s="639"/>
      <c r="C4" s="640"/>
      <c r="D4" s="643"/>
      <c r="E4" s="643"/>
      <c r="F4" s="643"/>
      <c r="G4" s="644"/>
      <c r="H4" s="337" t="s">
        <v>627</v>
      </c>
      <c r="I4" s="314" t="s">
        <v>626</v>
      </c>
      <c r="J4" s="649" t="s">
        <v>625</v>
      </c>
      <c r="K4" s="649"/>
      <c r="L4" s="649"/>
      <c r="M4" s="314"/>
      <c r="N4" s="650" t="s">
        <v>624</v>
      </c>
      <c r="O4" s="650"/>
      <c r="P4" s="650"/>
      <c r="Q4" s="338" t="s">
        <v>623</v>
      </c>
      <c r="R4" s="651" t="s">
        <v>622</v>
      </c>
      <c r="S4" s="652"/>
      <c r="T4" s="653" t="s">
        <v>621</v>
      </c>
      <c r="U4" s="654"/>
      <c r="V4" s="623" t="s">
        <v>620</v>
      </c>
      <c r="W4" s="624"/>
      <c r="X4" s="624"/>
      <c r="Y4" s="624"/>
      <c r="Z4" s="624"/>
      <c r="AA4" s="624"/>
      <c r="AB4" s="624"/>
      <c r="AC4" s="625"/>
      <c r="AD4" s="625"/>
      <c r="AE4" s="625"/>
      <c r="AF4" s="626"/>
      <c r="AG4" s="633" t="s">
        <v>622</v>
      </c>
      <c r="AH4" s="634"/>
      <c r="AI4" s="634"/>
      <c r="AJ4" s="634"/>
      <c r="AK4" s="634"/>
      <c r="AL4" s="634"/>
      <c r="AM4" s="634"/>
      <c r="AN4" s="634"/>
      <c r="AO4" s="634"/>
      <c r="AP4" s="634"/>
      <c r="AQ4" s="635"/>
      <c r="AR4" s="635"/>
      <c r="AS4" s="635"/>
      <c r="AT4" s="636"/>
      <c r="AU4" s="633" t="s">
        <v>622</v>
      </c>
      <c r="AV4" s="634"/>
      <c r="AW4" s="634"/>
      <c r="AX4" s="634"/>
      <c r="AY4" s="313"/>
      <c r="AZ4" s="312"/>
      <c r="BA4" s="312"/>
      <c r="BB4" s="312"/>
      <c r="BC4" s="627"/>
      <c r="BD4" s="627"/>
      <c r="BE4" s="627"/>
      <c r="BF4" s="627"/>
      <c r="BG4" s="627"/>
      <c r="BH4" s="628"/>
      <c r="BI4" s="628"/>
      <c r="BJ4" s="628"/>
      <c r="BK4" s="629"/>
    </row>
    <row r="5" spans="2:63" ht="31.5" customHeight="1" thickBot="1">
      <c r="B5" s="311" t="s">
        <v>619</v>
      </c>
      <c r="C5" s="284" t="s">
        <v>618</v>
      </c>
      <c r="D5" s="284" t="s">
        <v>617</v>
      </c>
      <c r="E5" s="284" t="s">
        <v>616</v>
      </c>
      <c r="F5" s="284" t="s">
        <v>615</v>
      </c>
      <c r="G5" s="309" t="s">
        <v>614</v>
      </c>
      <c r="H5" s="311" t="s">
        <v>613</v>
      </c>
      <c r="I5" s="284" t="s">
        <v>612</v>
      </c>
      <c r="J5" s="284" t="s">
        <v>611</v>
      </c>
      <c r="K5" s="284" t="s">
        <v>610</v>
      </c>
      <c r="L5" s="284" t="s">
        <v>609</v>
      </c>
      <c r="M5" s="284" t="s">
        <v>608</v>
      </c>
      <c r="N5" s="284" t="s">
        <v>607</v>
      </c>
      <c r="O5" s="284" t="s">
        <v>606</v>
      </c>
      <c r="P5" s="284" t="s">
        <v>555</v>
      </c>
      <c r="Q5" s="309" t="s">
        <v>605</v>
      </c>
      <c r="R5" s="311" t="s">
        <v>604</v>
      </c>
      <c r="S5" s="284" t="s">
        <v>603</v>
      </c>
      <c r="T5" s="284" t="s">
        <v>602</v>
      </c>
      <c r="U5" s="284" t="s">
        <v>601</v>
      </c>
      <c r="V5" s="284" t="s">
        <v>600</v>
      </c>
      <c r="W5" s="310" t="s">
        <v>752</v>
      </c>
      <c r="X5" s="310" t="s">
        <v>599</v>
      </c>
      <c r="Y5" s="310" t="s">
        <v>738</v>
      </c>
      <c r="Z5" s="310" t="s">
        <v>727</v>
      </c>
      <c r="AA5" s="310" t="s">
        <v>739</v>
      </c>
      <c r="AB5" s="310" t="s">
        <v>728</v>
      </c>
      <c r="AC5" s="368" t="s">
        <v>775</v>
      </c>
      <c r="AD5" s="454" t="s">
        <v>776</v>
      </c>
      <c r="AE5" s="359" t="s">
        <v>736</v>
      </c>
      <c r="AF5" s="360" t="s">
        <v>777</v>
      </c>
      <c r="AG5" s="311" t="s">
        <v>598</v>
      </c>
      <c r="AH5" s="284" t="s">
        <v>597</v>
      </c>
      <c r="AI5" s="284" t="s">
        <v>744</v>
      </c>
      <c r="AJ5" s="488" t="s">
        <v>757</v>
      </c>
      <c r="AK5" s="488" t="s">
        <v>751</v>
      </c>
      <c r="AL5" s="310" t="s">
        <v>596</v>
      </c>
      <c r="AM5" s="310" t="s">
        <v>743</v>
      </c>
      <c r="AN5" s="310" t="s">
        <v>732</v>
      </c>
      <c r="AO5" s="310" t="s">
        <v>747</v>
      </c>
      <c r="AP5" s="310" t="s">
        <v>733</v>
      </c>
      <c r="AQ5" s="449" t="s">
        <v>773</v>
      </c>
      <c r="AR5" s="454" t="s">
        <v>774</v>
      </c>
      <c r="AS5" s="361" t="s">
        <v>750</v>
      </c>
      <c r="AT5" s="360" t="s">
        <v>753</v>
      </c>
      <c r="AU5" s="311" t="s">
        <v>595</v>
      </c>
      <c r="AV5" s="284" t="s">
        <v>594</v>
      </c>
      <c r="AW5" s="284" t="s">
        <v>593</v>
      </c>
      <c r="AX5" s="284" t="s">
        <v>592</v>
      </c>
      <c r="AY5" s="284" t="s">
        <v>591</v>
      </c>
      <c r="AZ5" s="284" t="s">
        <v>745</v>
      </c>
      <c r="BA5" s="310" t="s">
        <v>759</v>
      </c>
      <c r="BB5" s="310" t="s">
        <v>756</v>
      </c>
      <c r="BC5" s="310" t="s">
        <v>590</v>
      </c>
      <c r="BD5" s="310" t="s">
        <v>746</v>
      </c>
      <c r="BE5" s="310" t="s">
        <v>734</v>
      </c>
      <c r="BF5" s="310" t="s">
        <v>748</v>
      </c>
      <c r="BG5" s="310" t="s">
        <v>735</v>
      </c>
      <c r="BH5" s="449" t="s">
        <v>778</v>
      </c>
      <c r="BI5" s="368" t="s">
        <v>779</v>
      </c>
      <c r="BJ5" s="368" t="s">
        <v>755</v>
      </c>
      <c r="BK5" s="366" t="s">
        <v>754</v>
      </c>
    </row>
    <row r="6" spans="2:63" s="302" customFormat="1" ht="75" customHeight="1" thickBot="1">
      <c r="B6" s="339" t="s">
        <v>470</v>
      </c>
      <c r="C6" s="306" t="s">
        <v>469</v>
      </c>
      <c r="D6" s="308" t="s">
        <v>589</v>
      </c>
      <c r="E6" s="307" t="s">
        <v>588</v>
      </c>
      <c r="F6" s="306" t="s">
        <v>587</v>
      </c>
      <c r="G6" s="371" t="s">
        <v>846</v>
      </c>
      <c r="H6" s="339" t="s">
        <v>586</v>
      </c>
      <c r="I6" s="306" t="s">
        <v>585</v>
      </c>
      <c r="J6" s="307" t="s">
        <v>584</v>
      </c>
      <c r="K6" s="306" t="s">
        <v>583</v>
      </c>
      <c r="L6" s="306" t="s">
        <v>582</v>
      </c>
      <c r="M6" s="283" t="s">
        <v>581</v>
      </c>
      <c r="N6" s="283" t="s">
        <v>580</v>
      </c>
      <c r="O6" s="336" t="s">
        <v>579</v>
      </c>
      <c r="P6" s="336" t="s">
        <v>725</v>
      </c>
      <c r="Q6" s="340" t="s">
        <v>578</v>
      </c>
      <c r="R6" s="334" t="s">
        <v>577</v>
      </c>
      <c r="S6" s="306" t="s">
        <v>573</v>
      </c>
      <c r="T6" s="306" t="s">
        <v>572</v>
      </c>
      <c r="U6" s="306" t="s">
        <v>571</v>
      </c>
      <c r="V6" s="306" t="s">
        <v>570</v>
      </c>
      <c r="W6" s="305" t="s">
        <v>772</v>
      </c>
      <c r="X6" s="305" t="s">
        <v>569</v>
      </c>
      <c r="Y6" s="305" t="s">
        <v>737</v>
      </c>
      <c r="Z6" s="305" t="s">
        <v>729</v>
      </c>
      <c r="AA6" s="305" t="s">
        <v>740</v>
      </c>
      <c r="AB6" s="305" t="s">
        <v>730</v>
      </c>
      <c r="AC6" s="465" t="s">
        <v>793</v>
      </c>
      <c r="AD6" s="457" t="s">
        <v>794</v>
      </c>
      <c r="AE6" s="357" t="s">
        <v>741</v>
      </c>
      <c r="AF6" s="358" t="s">
        <v>742</v>
      </c>
      <c r="AG6" s="335" t="s">
        <v>577</v>
      </c>
      <c r="AH6" s="306" t="s">
        <v>571</v>
      </c>
      <c r="AI6" s="305" t="s">
        <v>731</v>
      </c>
      <c r="AJ6" s="490" t="s">
        <v>758</v>
      </c>
      <c r="AK6" s="489" t="s">
        <v>772</v>
      </c>
      <c r="AL6" s="487" t="s">
        <v>569</v>
      </c>
      <c r="AM6" s="305" t="s">
        <v>749</v>
      </c>
      <c r="AN6" s="305" t="s">
        <v>729</v>
      </c>
      <c r="AO6" s="305" t="s">
        <v>740</v>
      </c>
      <c r="AP6" s="305" t="s">
        <v>730</v>
      </c>
      <c r="AQ6" s="456" t="s">
        <v>796</v>
      </c>
      <c r="AR6" s="457" t="s">
        <v>795</v>
      </c>
      <c r="AS6" s="362" t="s">
        <v>741</v>
      </c>
      <c r="AT6" s="363" t="s">
        <v>742</v>
      </c>
      <c r="AU6" s="348" t="s">
        <v>577</v>
      </c>
      <c r="AV6" s="304" t="s">
        <v>576</v>
      </c>
      <c r="AW6" s="304" t="s">
        <v>575</v>
      </c>
      <c r="AX6" s="304" t="s">
        <v>574</v>
      </c>
      <c r="AY6" s="347" t="s">
        <v>571</v>
      </c>
      <c r="AZ6" s="347" t="s">
        <v>731</v>
      </c>
      <c r="BA6" s="347" t="s">
        <v>758</v>
      </c>
      <c r="BB6" s="347" t="s">
        <v>772</v>
      </c>
      <c r="BC6" s="303" t="s">
        <v>569</v>
      </c>
      <c r="BD6" s="347" t="s">
        <v>737</v>
      </c>
      <c r="BE6" s="303" t="s">
        <v>729</v>
      </c>
      <c r="BF6" s="303" t="s">
        <v>740</v>
      </c>
      <c r="BG6" s="303" t="s">
        <v>730</v>
      </c>
      <c r="BH6" s="452" t="s">
        <v>695</v>
      </c>
      <c r="BI6" s="453" t="s">
        <v>795</v>
      </c>
      <c r="BJ6" s="369" t="s">
        <v>741</v>
      </c>
      <c r="BK6" s="367" t="s">
        <v>742</v>
      </c>
    </row>
    <row r="7" spans="2:63" ht="10.5" customHeight="1">
      <c r="B7" s="343" t="s">
        <v>435</v>
      </c>
      <c r="C7" s="281" t="s">
        <v>435</v>
      </c>
      <c r="D7" s="328" t="s">
        <v>723</v>
      </c>
      <c r="E7" s="317" t="s">
        <v>568</v>
      </c>
      <c r="F7" s="328" t="s">
        <v>726</v>
      </c>
      <c r="G7" s="370" t="str">
        <f>CONCATENATE(D7,"_",E7,"_",F7)</f>
        <v>9_D_12</v>
      </c>
      <c r="H7" s="300" t="s">
        <v>567</v>
      </c>
      <c r="I7" s="293" t="s">
        <v>430</v>
      </c>
      <c r="J7" s="293">
        <v>3</v>
      </c>
      <c r="K7" s="301" t="s">
        <v>566</v>
      </c>
      <c r="L7" s="293" t="s">
        <v>565</v>
      </c>
      <c r="M7" s="301" t="s">
        <v>83</v>
      </c>
      <c r="N7" s="292" t="s">
        <v>564</v>
      </c>
      <c r="O7" s="293" t="s">
        <v>83</v>
      </c>
      <c r="P7" s="292" t="s">
        <v>83</v>
      </c>
      <c r="Q7" s="298" t="s">
        <v>84</v>
      </c>
      <c r="R7" s="297" t="s">
        <v>563</v>
      </c>
      <c r="S7" s="292" t="s">
        <v>430</v>
      </c>
      <c r="T7" s="292" t="s">
        <v>562</v>
      </c>
      <c r="U7" s="292" t="s">
        <v>83</v>
      </c>
      <c r="V7" s="292" t="s">
        <v>561</v>
      </c>
      <c r="W7" s="299">
        <v>0</v>
      </c>
      <c r="X7" s="299">
        <v>1000</v>
      </c>
      <c r="Y7" s="349">
        <v>0.5</v>
      </c>
      <c r="Z7" s="299">
        <v>500</v>
      </c>
      <c r="AA7" s="349">
        <v>0.8</v>
      </c>
      <c r="AB7" s="299">
        <v>500</v>
      </c>
      <c r="AC7" s="463">
        <v>100</v>
      </c>
      <c r="AD7" s="464">
        <f>AC7*W7</f>
        <v>0</v>
      </c>
      <c r="AE7" s="352">
        <f>AC7/1000*((X7+Z7*(1-Y7)+AB7*(1-AA7)))</f>
        <v>135</v>
      </c>
      <c r="AF7" s="352">
        <f>W7*AE7</f>
        <v>0</v>
      </c>
      <c r="AG7" s="297" t="s">
        <v>563</v>
      </c>
      <c r="AH7" s="292" t="s">
        <v>83</v>
      </c>
      <c r="AI7" s="479"/>
      <c r="AJ7" s="482">
        <v>1</v>
      </c>
      <c r="AK7" s="491">
        <v>0</v>
      </c>
      <c r="AL7" s="481">
        <v>1000</v>
      </c>
      <c r="AM7" s="376">
        <v>0.5</v>
      </c>
      <c r="AN7" s="373">
        <v>500</v>
      </c>
      <c r="AO7" s="376">
        <v>0.8</v>
      </c>
      <c r="AP7" s="373">
        <v>500</v>
      </c>
      <c r="AQ7" s="450">
        <v>50</v>
      </c>
      <c r="AR7" s="455">
        <f>AQ7*AK7</f>
        <v>0</v>
      </c>
      <c r="AS7" s="381">
        <f>AQ7/1000*((AL7+AN7*(1-AM7)+AP7*(1-AO7)))*AJ7</f>
        <v>67.5</v>
      </c>
      <c r="AT7" s="381">
        <f>(AQ7/1000*((AL7+AN7*(1-AM7)+AP7*(1-AO7))))*AK7*AJ7</f>
        <v>0</v>
      </c>
      <c r="AU7" s="297" t="s">
        <v>563</v>
      </c>
      <c r="AV7" s="292"/>
      <c r="AW7" s="292"/>
      <c r="AX7" s="292"/>
      <c r="AY7" s="292" t="s">
        <v>83</v>
      </c>
      <c r="AZ7" s="296"/>
      <c r="BA7" s="372">
        <v>1</v>
      </c>
      <c r="BB7" s="373">
        <v>0</v>
      </c>
      <c r="BC7" s="382">
        <v>1000</v>
      </c>
      <c r="BD7" s="383">
        <v>0.5</v>
      </c>
      <c r="BE7" s="373">
        <v>500</v>
      </c>
      <c r="BF7" s="376">
        <v>0.8</v>
      </c>
      <c r="BG7" s="373">
        <v>500</v>
      </c>
      <c r="BH7" s="450">
        <v>36</v>
      </c>
      <c r="BI7" s="451">
        <f>BH7*BB7</f>
        <v>0</v>
      </c>
      <c r="BJ7" s="381">
        <f>BH7/1000*((BC7+BE7*(1-BD7)+BG7*(1-BF7)))*BA7</f>
        <v>48.599999999999994</v>
      </c>
      <c r="BK7" s="384">
        <f>(BH7/1000*((BC7+BE7*(1-BD7)+BG7*(1-BF7))))*BB7*BA7</f>
        <v>0</v>
      </c>
    </row>
    <row r="8" spans="2:63" ht="12">
      <c r="B8" s="344"/>
      <c r="C8" s="296"/>
      <c r="D8" s="295"/>
      <c r="E8" s="279"/>
      <c r="F8" s="295"/>
      <c r="G8" s="364"/>
      <c r="H8" s="300" t="s">
        <v>560</v>
      </c>
      <c r="I8" s="293" t="s">
        <v>424</v>
      </c>
      <c r="J8" s="292">
        <v>3.5</v>
      </c>
      <c r="K8" s="293" t="s">
        <v>559</v>
      </c>
      <c r="L8" s="293" t="s">
        <v>558</v>
      </c>
      <c r="M8" s="293" t="s">
        <v>84</v>
      </c>
      <c r="N8" s="292" t="s">
        <v>491</v>
      </c>
      <c r="O8" s="293" t="s">
        <v>84</v>
      </c>
      <c r="P8" s="292" t="s">
        <v>84</v>
      </c>
      <c r="Q8" s="298" t="s">
        <v>557</v>
      </c>
      <c r="R8" s="297" t="s">
        <v>553</v>
      </c>
      <c r="S8" s="292" t="s">
        <v>424</v>
      </c>
      <c r="T8" s="292" t="s">
        <v>556</v>
      </c>
      <c r="U8" s="292" t="s">
        <v>84</v>
      </c>
      <c r="V8" s="292" t="s">
        <v>554</v>
      </c>
      <c r="W8" s="299">
        <v>1</v>
      </c>
      <c r="X8" s="299">
        <v>1000</v>
      </c>
      <c r="Y8" s="349">
        <v>0.5</v>
      </c>
      <c r="Z8" s="299">
        <v>500</v>
      </c>
      <c r="AA8" s="349">
        <v>0.8</v>
      </c>
      <c r="AB8" s="299">
        <v>500</v>
      </c>
      <c r="AC8" s="458">
        <v>100</v>
      </c>
      <c r="AD8" s="459">
        <f t="shared" ref="AD8:AD28" si="0">AC8*W8</f>
        <v>100</v>
      </c>
      <c r="AE8" s="353">
        <f>AC8/1000*((X8+Z8*(1-Y8)+AB8*(1-AA8)))</f>
        <v>135</v>
      </c>
      <c r="AF8" s="353">
        <f t="shared" ref="AF8:AF28" si="1">W8*AE8</f>
        <v>135</v>
      </c>
      <c r="AG8" s="297" t="s">
        <v>553</v>
      </c>
      <c r="AH8" s="292" t="s">
        <v>84</v>
      </c>
      <c r="AI8" s="479"/>
      <c r="AJ8" s="483">
        <v>1</v>
      </c>
      <c r="AK8" s="492">
        <v>1</v>
      </c>
      <c r="AL8" s="481">
        <v>1000</v>
      </c>
      <c r="AM8" s="376">
        <v>0.5</v>
      </c>
      <c r="AN8" s="373">
        <v>500</v>
      </c>
      <c r="AO8" s="376">
        <v>0.8</v>
      </c>
      <c r="AP8" s="373">
        <v>500</v>
      </c>
      <c r="AQ8" s="442">
        <v>50</v>
      </c>
      <c r="AR8" s="443">
        <f t="shared" ref="AR8:AR28" si="2">AQ8*AK8</f>
        <v>50</v>
      </c>
      <c r="AS8" s="381">
        <f t="shared" ref="AS8:AS28" si="3">AQ8/1000*((AL8+AN8*(1-AM8)+AP8*(1-AO8)))*AJ8</f>
        <v>67.5</v>
      </c>
      <c r="AT8" s="381">
        <f t="shared" ref="AT8:AT28" si="4">(AQ8/1000*((AL8+AN8*(1-AM8)+AP8*(1-AO8))))*AK8*AJ8</f>
        <v>67.5</v>
      </c>
      <c r="AU8" s="297" t="s">
        <v>553</v>
      </c>
      <c r="AV8" s="293"/>
      <c r="AW8" s="293"/>
      <c r="AX8" s="293"/>
      <c r="AY8" s="292" t="s">
        <v>84</v>
      </c>
      <c r="AZ8" s="296"/>
      <c r="BA8" s="372">
        <v>1</v>
      </c>
      <c r="BB8" s="373">
        <v>1</v>
      </c>
      <c r="BC8" s="382">
        <v>1000</v>
      </c>
      <c r="BD8" s="383">
        <v>0.5</v>
      </c>
      <c r="BE8" s="373">
        <v>500</v>
      </c>
      <c r="BF8" s="376">
        <v>0.8</v>
      </c>
      <c r="BG8" s="373">
        <v>500</v>
      </c>
      <c r="BH8" s="442">
        <v>36</v>
      </c>
      <c r="BI8" s="447">
        <f t="shared" ref="BI8:BI28" si="5">BH8*BB8</f>
        <v>36</v>
      </c>
      <c r="BJ8" s="381">
        <f t="shared" ref="BJ8:BJ28" si="6">BH8/1000*((BC8+BE8*(1-BD8)+BG8*(1-BF8)))*BA8</f>
        <v>48.599999999999994</v>
      </c>
      <c r="BK8" s="384">
        <f t="shared" ref="BK8:BK28" si="7">(BH8/1000*((BC8+BE8*(1-BD8)+BG8*(1-BF8))))*BB8*BA8</f>
        <v>48.599999999999994</v>
      </c>
    </row>
    <row r="9" spans="2:63" ht="12">
      <c r="B9" s="344"/>
      <c r="C9" s="296"/>
      <c r="D9" s="295"/>
      <c r="E9" s="279"/>
      <c r="F9" s="295"/>
      <c r="G9" s="364"/>
      <c r="H9" s="300" t="s">
        <v>552</v>
      </c>
      <c r="I9" s="293" t="s">
        <v>418</v>
      </c>
      <c r="J9" s="293">
        <v>4</v>
      </c>
      <c r="K9" s="293" t="s">
        <v>551</v>
      </c>
      <c r="L9" s="293" t="s">
        <v>550</v>
      </c>
      <c r="M9" s="293" t="s">
        <v>724</v>
      </c>
      <c r="N9" s="293" t="s">
        <v>549</v>
      </c>
      <c r="O9" s="293"/>
      <c r="P9" s="292"/>
      <c r="Q9" s="298" t="s">
        <v>548</v>
      </c>
      <c r="R9" s="300" t="s">
        <v>547</v>
      </c>
      <c r="S9" s="292" t="s">
        <v>418</v>
      </c>
      <c r="T9" s="292" t="s">
        <v>546</v>
      </c>
      <c r="U9" s="292"/>
      <c r="V9" s="292" t="s">
        <v>545</v>
      </c>
      <c r="W9" s="299"/>
      <c r="X9" s="299"/>
      <c r="Y9" s="349"/>
      <c r="Z9" s="299"/>
      <c r="AA9" s="349"/>
      <c r="AB9" s="299"/>
      <c r="AC9" s="458"/>
      <c r="AD9" s="459">
        <f t="shared" si="0"/>
        <v>0</v>
      </c>
      <c r="AE9" s="353">
        <f t="shared" ref="AE9:AE28" si="8">AC9/1000*((X9+Z9*(1-Y9)+AB9*(1-AA9)))</f>
        <v>0</v>
      </c>
      <c r="AF9" s="353">
        <f t="shared" si="1"/>
        <v>0</v>
      </c>
      <c r="AG9" s="300" t="s">
        <v>547</v>
      </c>
      <c r="AH9" s="292"/>
      <c r="AI9" s="479"/>
      <c r="AJ9" s="483">
        <v>0</v>
      </c>
      <c r="AK9" s="492">
        <v>0</v>
      </c>
      <c r="AL9" s="481">
        <v>1000</v>
      </c>
      <c r="AM9" s="376">
        <v>0.5</v>
      </c>
      <c r="AN9" s="373">
        <v>500</v>
      </c>
      <c r="AO9" s="376">
        <v>0.8</v>
      </c>
      <c r="AP9" s="373">
        <v>500</v>
      </c>
      <c r="AQ9" s="442">
        <v>50</v>
      </c>
      <c r="AR9" s="443">
        <f t="shared" si="2"/>
        <v>0</v>
      </c>
      <c r="AS9" s="381">
        <f t="shared" si="3"/>
        <v>0</v>
      </c>
      <c r="AT9" s="381">
        <f t="shared" si="4"/>
        <v>0</v>
      </c>
      <c r="AU9" s="300" t="s">
        <v>547</v>
      </c>
      <c r="AV9" s="292"/>
      <c r="AW9" s="293"/>
      <c r="AX9" s="293"/>
      <c r="AY9" s="292"/>
      <c r="AZ9" s="296"/>
      <c r="BA9" s="372">
        <v>0</v>
      </c>
      <c r="BB9" s="373">
        <v>1</v>
      </c>
      <c r="BC9" s="382">
        <v>1000</v>
      </c>
      <c r="BD9" s="383">
        <v>0.5</v>
      </c>
      <c r="BE9" s="373">
        <v>500</v>
      </c>
      <c r="BF9" s="376">
        <v>0.8</v>
      </c>
      <c r="BG9" s="373">
        <v>500</v>
      </c>
      <c r="BH9" s="442">
        <v>36</v>
      </c>
      <c r="BI9" s="447">
        <f t="shared" si="5"/>
        <v>36</v>
      </c>
      <c r="BJ9" s="381">
        <f t="shared" si="6"/>
        <v>0</v>
      </c>
      <c r="BK9" s="384">
        <f t="shared" si="7"/>
        <v>0</v>
      </c>
    </row>
    <row r="10" spans="2:63" ht="12">
      <c r="B10" s="344"/>
      <c r="C10" s="296"/>
      <c r="D10" s="295"/>
      <c r="E10" s="279"/>
      <c r="F10" s="295"/>
      <c r="G10" s="364"/>
      <c r="H10" s="300" t="s">
        <v>544</v>
      </c>
      <c r="I10" s="293" t="s">
        <v>412</v>
      </c>
      <c r="J10" s="293">
        <v>4.5</v>
      </c>
      <c r="K10" s="293" t="s">
        <v>543</v>
      </c>
      <c r="L10" s="293" t="s">
        <v>542</v>
      </c>
      <c r="M10" s="293"/>
      <c r="N10" s="293" t="s">
        <v>541</v>
      </c>
      <c r="O10" s="292"/>
      <c r="P10" s="293"/>
      <c r="Q10" s="298"/>
      <c r="R10" s="297" t="s">
        <v>540</v>
      </c>
      <c r="S10" s="292" t="s">
        <v>412</v>
      </c>
      <c r="T10" s="292" t="s">
        <v>406</v>
      </c>
      <c r="U10" s="292"/>
      <c r="V10" s="292" t="s">
        <v>539</v>
      </c>
      <c r="W10" s="299"/>
      <c r="X10" s="299"/>
      <c r="Y10" s="349"/>
      <c r="Z10" s="299"/>
      <c r="AA10" s="349"/>
      <c r="AB10" s="299"/>
      <c r="AC10" s="458"/>
      <c r="AD10" s="459">
        <f t="shared" si="0"/>
        <v>0</v>
      </c>
      <c r="AE10" s="353">
        <f t="shared" si="8"/>
        <v>0</v>
      </c>
      <c r="AF10" s="353">
        <f t="shared" si="1"/>
        <v>0</v>
      </c>
      <c r="AG10" s="297" t="s">
        <v>535</v>
      </c>
      <c r="AH10" s="292"/>
      <c r="AI10" s="479"/>
      <c r="AJ10" s="483">
        <v>1</v>
      </c>
      <c r="AK10" s="492">
        <v>1</v>
      </c>
      <c r="AL10" s="481">
        <v>1000</v>
      </c>
      <c r="AM10" s="376">
        <v>0.5</v>
      </c>
      <c r="AN10" s="373">
        <v>500</v>
      </c>
      <c r="AO10" s="376">
        <v>0.8</v>
      </c>
      <c r="AP10" s="373">
        <v>500</v>
      </c>
      <c r="AQ10" s="442">
        <v>50</v>
      </c>
      <c r="AR10" s="443">
        <f t="shared" si="2"/>
        <v>50</v>
      </c>
      <c r="AS10" s="381">
        <f t="shared" si="3"/>
        <v>67.5</v>
      </c>
      <c r="AT10" s="381">
        <f t="shared" si="4"/>
        <v>67.5</v>
      </c>
      <c r="AU10" s="297" t="s">
        <v>535</v>
      </c>
      <c r="AV10" s="293"/>
      <c r="AW10" s="293"/>
      <c r="AX10" s="293"/>
      <c r="AY10" s="292"/>
      <c r="AZ10" s="296"/>
      <c r="BA10" s="372">
        <v>1</v>
      </c>
      <c r="BB10" s="373">
        <v>1</v>
      </c>
      <c r="BC10" s="382">
        <v>1000</v>
      </c>
      <c r="BD10" s="383">
        <v>0.5</v>
      </c>
      <c r="BE10" s="373">
        <v>500</v>
      </c>
      <c r="BF10" s="376">
        <v>0.8</v>
      </c>
      <c r="BG10" s="373">
        <v>500</v>
      </c>
      <c r="BH10" s="442">
        <v>36</v>
      </c>
      <c r="BI10" s="447">
        <f t="shared" si="5"/>
        <v>36</v>
      </c>
      <c r="BJ10" s="381">
        <f t="shared" si="6"/>
        <v>48.599999999999994</v>
      </c>
      <c r="BK10" s="384">
        <f t="shared" si="7"/>
        <v>48.599999999999994</v>
      </c>
    </row>
    <row r="11" spans="2:63" ht="12">
      <c r="B11" s="344"/>
      <c r="C11" s="296"/>
      <c r="D11" s="295"/>
      <c r="E11" s="279"/>
      <c r="F11" s="295"/>
      <c r="G11" s="364"/>
      <c r="H11" s="300" t="s">
        <v>538</v>
      </c>
      <c r="I11" s="293"/>
      <c r="J11" s="292">
        <v>5</v>
      </c>
      <c r="K11" s="293" t="s">
        <v>537</v>
      </c>
      <c r="L11" s="293" t="s">
        <v>536</v>
      </c>
      <c r="M11" s="293"/>
      <c r="N11" s="293" t="s">
        <v>406</v>
      </c>
      <c r="O11" s="292"/>
      <c r="P11" s="293"/>
      <c r="Q11" s="298"/>
      <c r="R11" s="297" t="s">
        <v>535</v>
      </c>
      <c r="S11" s="292" t="s">
        <v>534</v>
      </c>
      <c r="T11" s="292" t="s">
        <v>525</v>
      </c>
      <c r="U11" s="292"/>
      <c r="V11" s="292" t="s">
        <v>330</v>
      </c>
      <c r="W11" s="299"/>
      <c r="X11" s="299"/>
      <c r="Y11" s="349"/>
      <c r="Z11" s="299"/>
      <c r="AA11" s="349"/>
      <c r="AB11" s="299"/>
      <c r="AC11" s="458"/>
      <c r="AD11" s="459">
        <f t="shared" si="0"/>
        <v>0</v>
      </c>
      <c r="AE11" s="353">
        <f t="shared" si="8"/>
        <v>0</v>
      </c>
      <c r="AF11" s="353">
        <f t="shared" si="1"/>
        <v>0</v>
      </c>
      <c r="AG11" s="297" t="s">
        <v>530</v>
      </c>
      <c r="AH11" s="292"/>
      <c r="AI11" s="479"/>
      <c r="AJ11" s="483">
        <v>1</v>
      </c>
      <c r="AK11" s="492">
        <v>1</v>
      </c>
      <c r="AL11" s="481"/>
      <c r="AM11" s="376"/>
      <c r="AN11" s="373"/>
      <c r="AO11" s="376"/>
      <c r="AP11" s="373"/>
      <c r="AQ11" s="442"/>
      <c r="AR11" s="443">
        <f t="shared" si="2"/>
        <v>0</v>
      </c>
      <c r="AS11" s="381">
        <f t="shared" si="3"/>
        <v>0</v>
      </c>
      <c r="AT11" s="381">
        <f t="shared" si="4"/>
        <v>0</v>
      </c>
      <c r="AU11" s="297" t="s">
        <v>530</v>
      </c>
      <c r="AV11" s="293"/>
      <c r="AW11" s="293"/>
      <c r="AX11" s="293"/>
      <c r="AY11" s="292"/>
      <c r="AZ11" s="296"/>
      <c r="BA11" s="372"/>
      <c r="BB11" s="373"/>
      <c r="BC11" s="373"/>
      <c r="BD11" s="373"/>
      <c r="BE11" s="373"/>
      <c r="BF11" s="376"/>
      <c r="BG11" s="373"/>
      <c r="BH11" s="442"/>
      <c r="BI11" s="447">
        <f t="shared" si="5"/>
        <v>0</v>
      </c>
      <c r="BJ11" s="381">
        <f t="shared" si="6"/>
        <v>0</v>
      </c>
      <c r="BK11" s="384">
        <f t="shared" si="7"/>
        <v>0</v>
      </c>
    </row>
    <row r="12" spans="2:63" ht="12">
      <c r="B12" s="344"/>
      <c r="C12" s="296"/>
      <c r="D12" s="295"/>
      <c r="E12" s="279"/>
      <c r="F12" s="295"/>
      <c r="G12" s="364"/>
      <c r="H12" s="297" t="s">
        <v>533</v>
      </c>
      <c r="I12" s="293"/>
      <c r="J12" s="293">
        <v>6</v>
      </c>
      <c r="K12" s="293" t="s">
        <v>532</v>
      </c>
      <c r="L12" s="293" t="s">
        <v>432</v>
      </c>
      <c r="M12" s="293"/>
      <c r="N12" s="293" t="s">
        <v>531</v>
      </c>
      <c r="O12" s="292"/>
      <c r="P12" s="293"/>
      <c r="Q12" s="298"/>
      <c r="R12" s="297" t="s">
        <v>530</v>
      </c>
      <c r="S12" s="293"/>
      <c r="T12" s="292"/>
      <c r="U12" s="292"/>
      <c r="V12" s="292" t="s">
        <v>529</v>
      </c>
      <c r="W12" s="299"/>
      <c r="X12" s="299"/>
      <c r="Y12" s="349"/>
      <c r="Z12" s="299"/>
      <c r="AA12" s="349"/>
      <c r="AB12" s="299"/>
      <c r="AC12" s="458"/>
      <c r="AD12" s="459">
        <f t="shared" si="0"/>
        <v>0</v>
      </c>
      <c r="AE12" s="353">
        <f t="shared" si="8"/>
        <v>0</v>
      </c>
      <c r="AF12" s="353">
        <f t="shared" si="1"/>
        <v>0</v>
      </c>
      <c r="AG12" s="297" t="s">
        <v>524</v>
      </c>
      <c r="AH12" s="292"/>
      <c r="AI12" s="479"/>
      <c r="AJ12" s="483">
        <v>1</v>
      </c>
      <c r="AK12" s="492">
        <v>1</v>
      </c>
      <c r="AL12" s="481"/>
      <c r="AM12" s="376"/>
      <c r="AN12" s="373"/>
      <c r="AO12" s="376"/>
      <c r="AP12" s="373"/>
      <c r="AQ12" s="442"/>
      <c r="AR12" s="443">
        <f t="shared" si="2"/>
        <v>0</v>
      </c>
      <c r="AS12" s="381">
        <f t="shared" si="3"/>
        <v>0</v>
      </c>
      <c r="AT12" s="381">
        <f t="shared" si="4"/>
        <v>0</v>
      </c>
      <c r="AU12" s="297" t="s">
        <v>524</v>
      </c>
      <c r="AV12" s="293"/>
      <c r="AW12" s="293"/>
      <c r="AX12" s="293"/>
      <c r="AY12" s="292"/>
      <c r="AZ12" s="296"/>
      <c r="BA12" s="372"/>
      <c r="BB12" s="373"/>
      <c r="BC12" s="373"/>
      <c r="BD12" s="373"/>
      <c r="BE12" s="373"/>
      <c r="BF12" s="376"/>
      <c r="BG12" s="373"/>
      <c r="BH12" s="442"/>
      <c r="BI12" s="447">
        <f t="shared" si="5"/>
        <v>0</v>
      </c>
      <c r="BJ12" s="381">
        <f t="shared" si="6"/>
        <v>0</v>
      </c>
      <c r="BK12" s="384">
        <f t="shared" si="7"/>
        <v>0</v>
      </c>
    </row>
    <row r="13" spans="2:63" ht="12">
      <c r="B13" s="344"/>
      <c r="C13" s="296"/>
      <c r="D13" s="295"/>
      <c r="E13" s="279"/>
      <c r="F13" s="295"/>
      <c r="G13" s="364"/>
      <c r="H13" s="297" t="s">
        <v>528</v>
      </c>
      <c r="I13" s="293"/>
      <c r="J13" s="292">
        <v>7</v>
      </c>
      <c r="K13" s="293" t="s">
        <v>527</v>
      </c>
      <c r="L13" s="293" t="s">
        <v>526</v>
      </c>
      <c r="M13" s="293"/>
      <c r="N13" s="293" t="s">
        <v>525</v>
      </c>
      <c r="O13" s="292"/>
      <c r="P13" s="293"/>
      <c r="Q13" s="341"/>
      <c r="R13" s="297" t="s">
        <v>524</v>
      </c>
      <c r="S13" s="293"/>
      <c r="T13" s="292"/>
      <c r="U13" s="292"/>
      <c r="V13" s="292" t="s">
        <v>523</v>
      </c>
      <c r="W13" s="299"/>
      <c r="X13" s="299"/>
      <c r="Y13" s="349"/>
      <c r="Z13" s="299"/>
      <c r="AA13" s="349"/>
      <c r="AB13" s="299"/>
      <c r="AC13" s="458"/>
      <c r="AD13" s="459">
        <f t="shared" si="0"/>
        <v>0</v>
      </c>
      <c r="AE13" s="353">
        <f t="shared" si="8"/>
        <v>0</v>
      </c>
      <c r="AF13" s="353">
        <f t="shared" si="1"/>
        <v>0</v>
      </c>
      <c r="AG13" s="297" t="s">
        <v>517</v>
      </c>
      <c r="AH13" s="292"/>
      <c r="AI13" s="479"/>
      <c r="AJ13" s="483">
        <v>1</v>
      </c>
      <c r="AK13" s="492">
        <v>1</v>
      </c>
      <c r="AL13" s="481"/>
      <c r="AM13" s="376"/>
      <c r="AN13" s="373"/>
      <c r="AO13" s="376"/>
      <c r="AP13" s="373"/>
      <c r="AQ13" s="442"/>
      <c r="AR13" s="443">
        <f t="shared" si="2"/>
        <v>0</v>
      </c>
      <c r="AS13" s="381">
        <f t="shared" si="3"/>
        <v>0</v>
      </c>
      <c r="AT13" s="381">
        <f t="shared" si="4"/>
        <v>0</v>
      </c>
      <c r="AU13" s="297" t="s">
        <v>517</v>
      </c>
      <c r="AV13" s="293"/>
      <c r="AW13" s="293"/>
      <c r="AX13" s="293"/>
      <c r="AY13" s="292"/>
      <c r="AZ13" s="296"/>
      <c r="BA13" s="372"/>
      <c r="BB13" s="373"/>
      <c r="BC13" s="373"/>
      <c r="BD13" s="373"/>
      <c r="BE13" s="373"/>
      <c r="BF13" s="376"/>
      <c r="BG13" s="373"/>
      <c r="BH13" s="442"/>
      <c r="BI13" s="447">
        <f t="shared" si="5"/>
        <v>0</v>
      </c>
      <c r="BJ13" s="381">
        <f t="shared" si="6"/>
        <v>0</v>
      </c>
      <c r="BK13" s="384">
        <f t="shared" si="7"/>
        <v>0</v>
      </c>
    </row>
    <row r="14" spans="2:63" ht="12">
      <c r="B14" s="344"/>
      <c r="C14" s="296"/>
      <c r="D14" s="295"/>
      <c r="E14" s="279"/>
      <c r="F14" s="295"/>
      <c r="G14" s="364"/>
      <c r="H14" s="297" t="s">
        <v>522</v>
      </c>
      <c r="I14" s="293"/>
      <c r="J14" s="293">
        <v>8</v>
      </c>
      <c r="K14" s="293" t="s">
        <v>521</v>
      </c>
      <c r="L14" s="293" t="s">
        <v>406</v>
      </c>
      <c r="M14" s="293"/>
      <c r="N14" s="293"/>
      <c r="O14" s="292"/>
      <c r="P14" s="293"/>
      <c r="Q14" s="341"/>
      <c r="R14" s="297" t="s">
        <v>520</v>
      </c>
      <c r="S14" s="293"/>
      <c r="T14" s="292"/>
      <c r="U14" s="292"/>
      <c r="V14" s="292" t="s">
        <v>519</v>
      </c>
      <c r="W14" s="299"/>
      <c r="X14" s="299"/>
      <c r="Y14" s="349"/>
      <c r="Z14" s="299"/>
      <c r="AA14" s="349"/>
      <c r="AB14" s="299"/>
      <c r="AC14" s="458"/>
      <c r="AD14" s="459">
        <f t="shared" si="0"/>
        <v>0</v>
      </c>
      <c r="AE14" s="353">
        <f t="shared" si="8"/>
        <v>0</v>
      </c>
      <c r="AF14" s="353">
        <f t="shared" si="1"/>
        <v>0</v>
      </c>
      <c r="AG14" s="297" t="s">
        <v>514</v>
      </c>
      <c r="AH14" s="292"/>
      <c r="AI14" s="479"/>
      <c r="AJ14" s="483"/>
      <c r="AK14" s="492"/>
      <c r="AL14" s="481"/>
      <c r="AM14" s="376"/>
      <c r="AN14" s="373"/>
      <c r="AO14" s="376"/>
      <c r="AP14" s="373"/>
      <c r="AQ14" s="442"/>
      <c r="AR14" s="443">
        <f t="shared" si="2"/>
        <v>0</v>
      </c>
      <c r="AS14" s="381">
        <f t="shared" si="3"/>
        <v>0</v>
      </c>
      <c r="AT14" s="381">
        <f t="shared" si="4"/>
        <v>0</v>
      </c>
      <c r="AU14" s="297" t="s">
        <v>514</v>
      </c>
      <c r="AV14" s="293"/>
      <c r="AW14" s="293"/>
      <c r="AX14" s="293"/>
      <c r="AY14" s="292"/>
      <c r="AZ14" s="296"/>
      <c r="BA14" s="372"/>
      <c r="BB14" s="373"/>
      <c r="BC14" s="373"/>
      <c r="BD14" s="373"/>
      <c r="BE14" s="373"/>
      <c r="BF14" s="376"/>
      <c r="BG14" s="373"/>
      <c r="BH14" s="442"/>
      <c r="BI14" s="447">
        <f t="shared" si="5"/>
        <v>0</v>
      </c>
      <c r="BJ14" s="381">
        <f t="shared" si="6"/>
        <v>0</v>
      </c>
      <c r="BK14" s="384">
        <f t="shared" si="7"/>
        <v>0</v>
      </c>
    </row>
    <row r="15" spans="2:63" ht="12">
      <c r="B15" s="344"/>
      <c r="C15" s="296"/>
      <c r="D15" s="295"/>
      <c r="E15" s="279"/>
      <c r="F15" s="295"/>
      <c r="G15" s="364"/>
      <c r="H15" s="297" t="s">
        <v>518</v>
      </c>
      <c r="I15" s="293"/>
      <c r="J15" s="293">
        <v>9</v>
      </c>
      <c r="K15" s="293"/>
      <c r="L15" s="293"/>
      <c r="M15" s="293"/>
      <c r="N15" s="293"/>
      <c r="O15" s="293"/>
      <c r="P15" s="293"/>
      <c r="Q15" s="341"/>
      <c r="R15" s="297" t="s">
        <v>517</v>
      </c>
      <c r="S15" s="293"/>
      <c r="T15" s="292"/>
      <c r="U15" s="292"/>
      <c r="V15" s="292" t="s">
        <v>516</v>
      </c>
      <c r="W15" s="299"/>
      <c r="X15" s="299"/>
      <c r="Y15" s="349"/>
      <c r="Z15" s="299"/>
      <c r="AA15" s="349"/>
      <c r="AB15" s="299"/>
      <c r="AC15" s="458"/>
      <c r="AD15" s="459">
        <f t="shared" si="0"/>
        <v>0</v>
      </c>
      <c r="AE15" s="353">
        <f t="shared" si="8"/>
        <v>0</v>
      </c>
      <c r="AF15" s="353">
        <f t="shared" si="1"/>
        <v>0</v>
      </c>
      <c r="AH15" s="292"/>
      <c r="AI15" s="479"/>
      <c r="AJ15" s="483"/>
      <c r="AK15" s="492"/>
      <c r="AL15" s="481"/>
      <c r="AM15" s="376"/>
      <c r="AN15" s="373"/>
      <c r="AO15" s="376"/>
      <c r="AP15" s="373"/>
      <c r="AQ15" s="442"/>
      <c r="AR15" s="443">
        <f t="shared" si="2"/>
        <v>0</v>
      </c>
      <c r="AS15" s="381">
        <f t="shared" si="3"/>
        <v>0</v>
      </c>
      <c r="AT15" s="381">
        <f t="shared" si="4"/>
        <v>0</v>
      </c>
      <c r="AV15" s="293"/>
      <c r="AW15" s="293"/>
      <c r="AX15" s="293"/>
      <c r="AY15" s="292"/>
      <c r="AZ15" s="296"/>
      <c r="BA15" s="372"/>
      <c r="BB15" s="373"/>
      <c r="BC15" s="373"/>
      <c r="BD15" s="373"/>
      <c r="BE15" s="373"/>
      <c r="BF15" s="376"/>
      <c r="BG15" s="373"/>
      <c r="BH15" s="442"/>
      <c r="BI15" s="447">
        <f t="shared" si="5"/>
        <v>0</v>
      </c>
      <c r="BJ15" s="381">
        <f t="shared" si="6"/>
        <v>0</v>
      </c>
      <c r="BK15" s="384">
        <f t="shared" si="7"/>
        <v>0</v>
      </c>
    </row>
    <row r="16" spans="2:63" ht="12">
      <c r="B16" s="344"/>
      <c r="C16" s="296"/>
      <c r="D16" s="295"/>
      <c r="E16" s="279"/>
      <c r="F16" s="295"/>
      <c r="G16" s="364"/>
      <c r="H16" s="297" t="s">
        <v>515</v>
      </c>
      <c r="I16" s="293"/>
      <c r="J16" s="293">
        <v>10</v>
      </c>
      <c r="K16" s="293"/>
      <c r="L16" s="293"/>
      <c r="M16" s="293"/>
      <c r="N16" s="293"/>
      <c r="O16" s="293"/>
      <c r="P16" s="293"/>
      <c r="Q16" s="341"/>
      <c r="R16" s="297" t="s">
        <v>514</v>
      </c>
      <c r="S16" s="293"/>
      <c r="T16" s="292"/>
      <c r="U16" s="292"/>
      <c r="V16" s="292" t="s">
        <v>513</v>
      </c>
      <c r="W16" s="299"/>
      <c r="X16" s="299"/>
      <c r="Y16" s="349"/>
      <c r="Z16" s="299"/>
      <c r="AA16" s="349"/>
      <c r="AB16" s="299"/>
      <c r="AC16" s="458"/>
      <c r="AD16" s="459">
        <f t="shared" si="0"/>
        <v>0</v>
      </c>
      <c r="AE16" s="353">
        <f t="shared" si="8"/>
        <v>0</v>
      </c>
      <c r="AF16" s="353">
        <f t="shared" si="1"/>
        <v>0</v>
      </c>
      <c r="AG16" s="297"/>
      <c r="AH16" s="292"/>
      <c r="AI16" s="479"/>
      <c r="AJ16" s="483"/>
      <c r="AK16" s="492"/>
      <c r="AL16" s="481"/>
      <c r="AM16" s="376"/>
      <c r="AN16" s="373"/>
      <c r="AO16" s="376"/>
      <c r="AP16" s="373"/>
      <c r="AQ16" s="442"/>
      <c r="AR16" s="443">
        <f t="shared" si="2"/>
        <v>0</v>
      </c>
      <c r="AS16" s="381">
        <f t="shared" si="3"/>
        <v>0</v>
      </c>
      <c r="AT16" s="381">
        <f t="shared" si="4"/>
        <v>0</v>
      </c>
      <c r="AU16" s="297"/>
      <c r="AV16" s="293"/>
      <c r="AW16" s="293"/>
      <c r="AX16" s="293"/>
      <c r="AY16" s="292"/>
      <c r="AZ16" s="296"/>
      <c r="BA16" s="372"/>
      <c r="BB16" s="373"/>
      <c r="BC16" s="373"/>
      <c r="BD16" s="373"/>
      <c r="BE16" s="373"/>
      <c r="BF16" s="376"/>
      <c r="BG16" s="373"/>
      <c r="BH16" s="442"/>
      <c r="BI16" s="447">
        <f t="shared" si="5"/>
        <v>0</v>
      </c>
      <c r="BJ16" s="381">
        <f t="shared" si="6"/>
        <v>0</v>
      </c>
      <c r="BK16" s="384">
        <f t="shared" si="7"/>
        <v>0</v>
      </c>
    </row>
    <row r="17" spans="2:63" ht="12">
      <c r="B17" s="344"/>
      <c r="C17" s="296"/>
      <c r="D17" s="295"/>
      <c r="E17" s="279"/>
      <c r="F17" s="295"/>
      <c r="G17" s="364"/>
      <c r="H17" s="297" t="s">
        <v>512</v>
      </c>
      <c r="I17" s="293"/>
      <c r="J17" s="292">
        <v>11</v>
      </c>
      <c r="K17" s="293"/>
      <c r="L17" s="293"/>
      <c r="M17" s="293"/>
      <c r="N17" s="293"/>
      <c r="O17" s="292"/>
      <c r="P17" s="293"/>
      <c r="Q17" s="341"/>
      <c r="R17" s="297"/>
      <c r="S17" s="293"/>
      <c r="T17" s="292"/>
      <c r="U17" s="292"/>
      <c r="V17" s="292" t="s">
        <v>406</v>
      </c>
      <c r="W17" s="299"/>
      <c r="X17" s="299"/>
      <c r="Y17" s="349"/>
      <c r="Z17" s="299"/>
      <c r="AA17" s="349"/>
      <c r="AB17" s="299"/>
      <c r="AC17" s="458"/>
      <c r="AD17" s="459">
        <f t="shared" si="0"/>
        <v>0</v>
      </c>
      <c r="AE17" s="353">
        <f t="shared" si="8"/>
        <v>0</v>
      </c>
      <c r="AF17" s="353">
        <f t="shared" si="1"/>
        <v>0</v>
      </c>
      <c r="AG17" s="297"/>
      <c r="AH17" s="292"/>
      <c r="AI17" s="479"/>
      <c r="AJ17" s="483"/>
      <c r="AK17" s="492"/>
      <c r="AL17" s="481"/>
      <c r="AM17" s="376"/>
      <c r="AN17" s="373"/>
      <c r="AO17" s="376"/>
      <c r="AP17" s="373"/>
      <c r="AQ17" s="442"/>
      <c r="AR17" s="443">
        <f t="shared" si="2"/>
        <v>0</v>
      </c>
      <c r="AS17" s="381">
        <f t="shared" si="3"/>
        <v>0</v>
      </c>
      <c r="AT17" s="381">
        <f t="shared" si="4"/>
        <v>0</v>
      </c>
      <c r="AU17" s="297"/>
      <c r="AV17" s="293"/>
      <c r="AW17" s="293"/>
      <c r="AX17" s="293"/>
      <c r="AY17" s="292"/>
      <c r="AZ17" s="296"/>
      <c r="BA17" s="372"/>
      <c r="BB17" s="373"/>
      <c r="BC17" s="373"/>
      <c r="BD17" s="373"/>
      <c r="BE17" s="373"/>
      <c r="BF17" s="376"/>
      <c r="BG17" s="373"/>
      <c r="BH17" s="442"/>
      <c r="BI17" s="447">
        <f t="shared" si="5"/>
        <v>0</v>
      </c>
      <c r="BJ17" s="381">
        <f t="shared" si="6"/>
        <v>0</v>
      </c>
      <c r="BK17" s="384">
        <f t="shared" si="7"/>
        <v>0</v>
      </c>
    </row>
    <row r="18" spans="2:63" ht="12">
      <c r="B18" s="344"/>
      <c r="C18" s="296"/>
      <c r="D18" s="295"/>
      <c r="E18" s="279"/>
      <c r="F18" s="295"/>
      <c r="G18" s="364"/>
      <c r="H18" s="297" t="s">
        <v>511</v>
      </c>
      <c r="I18" s="293"/>
      <c r="J18" s="293">
        <v>12</v>
      </c>
      <c r="K18" s="293"/>
      <c r="L18" s="293"/>
      <c r="M18" s="293"/>
      <c r="N18" s="293"/>
      <c r="O18" s="292"/>
      <c r="P18" s="293"/>
      <c r="Q18" s="341"/>
      <c r="R18" s="297"/>
      <c r="S18" s="293"/>
      <c r="T18" s="292"/>
      <c r="U18" s="292"/>
      <c r="V18" s="292"/>
      <c r="W18" s="299"/>
      <c r="X18" s="299"/>
      <c r="Y18" s="349"/>
      <c r="Z18" s="299"/>
      <c r="AA18" s="349"/>
      <c r="AB18" s="299"/>
      <c r="AC18" s="458"/>
      <c r="AD18" s="459">
        <f t="shared" si="0"/>
        <v>0</v>
      </c>
      <c r="AE18" s="353">
        <f t="shared" si="8"/>
        <v>0</v>
      </c>
      <c r="AF18" s="353">
        <f t="shared" si="1"/>
        <v>0</v>
      </c>
      <c r="AG18" s="297"/>
      <c r="AH18" s="292"/>
      <c r="AI18" s="479"/>
      <c r="AJ18" s="483"/>
      <c r="AK18" s="492"/>
      <c r="AL18" s="481"/>
      <c r="AM18" s="376"/>
      <c r="AN18" s="373"/>
      <c r="AO18" s="376"/>
      <c r="AP18" s="373"/>
      <c r="AQ18" s="442"/>
      <c r="AR18" s="443">
        <f t="shared" si="2"/>
        <v>0</v>
      </c>
      <c r="AS18" s="381">
        <f t="shared" si="3"/>
        <v>0</v>
      </c>
      <c r="AT18" s="381">
        <f t="shared" si="4"/>
        <v>0</v>
      </c>
      <c r="AU18" s="297"/>
      <c r="AV18" s="293"/>
      <c r="AW18" s="293"/>
      <c r="AX18" s="293"/>
      <c r="AY18" s="292"/>
      <c r="AZ18" s="296"/>
      <c r="BA18" s="372"/>
      <c r="BB18" s="373"/>
      <c r="BC18" s="373"/>
      <c r="BD18" s="373"/>
      <c r="BE18" s="373"/>
      <c r="BF18" s="376"/>
      <c r="BG18" s="373"/>
      <c r="BH18" s="442"/>
      <c r="BI18" s="447">
        <f t="shared" si="5"/>
        <v>0</v>
      </c>
      <c r="BJ18" s="381">
        <f t="shared" si="6"/>
        <v>0</v>
      </c>
      <c r="BK18" s="384">
        <f t="shared" si="7"/>
        <v>0</v>
      </c>
    </row>
    <row r="19" spans="2:63" ht="12">
      <c r="B19" s="344"/>
      <c r="C19" s="296"/>
      <c r="D19" s="295"/>
      <c r="E19" s="279"/>
      <c r="F19" s="295"/>
      <c r="G19" s="364"/>
      <c r="H19" s="297" t="s">
        <v>510</v>
      </c>
      <c r="I19" s="293"/>
      <c r="J19" s="293"/>
      <c r="K19" s="293"/>
      <c r="L19" s="293"/>
      <c r="M19" s="293"/>
      <c r="N19" s="293"/>
      <c r="O19" s="293"/>
      <c r="P19" s="293"/>
      <c r="Q19" s="341"/>
      <c r="R19" s="297"/>
      <c r="S19" s="293"/>
      <c r="T19" s="292"/>
      <c r="U19" s="292"/>
      <c r="V19" s="292"/>
      <c r="W19" s="299"/>
      <c r="X19" s="299"/>
      <c r="Y19" s="349"/>
      <c r="Z19" s="299"/>
      <c r="AA19" s="349"/>
      <c r="AB19" s="299"/>
      <c r="AC19" s="458"/>
      <c r="AD19" s="459">
        <f t="shared" si="0"/>
        <v>0</v>
      </c>
      <c r="AE19" s="353">
        <f t="shared" si="8"/>
        <v>0</v>
      </c>
      <c r="AF19" s="353">
        <f t="shared" si="1"/>
        <v>0</v>
      </c>
      <c r="AG19" s="297"/>
      <c r="AH19" s="292"/>
      <c r="AI19" s="479"/>
      <c r="AJ19" s="483"/>
      <c r="AK19" s="492"/>
      <c r="AL19" s="481"/>
      <c r="AM19" s="376"/>
      <c r="AN19" s="373"/>
      <c r="AO19" s="376"/>
      <c r="AP19" s="373"/>
      <c r="AQ19" s="442"/>
      <c r="AR19" s="443">
        <f t="shared" si="2"/>
        <v>0</v>
      </c>
      <c r="AS19" s="381">
        <f t="shared" si="3"/>
        <v>0</v>
      </c>
      <c r="AT19" s="381">
        <f t="shared" si="4"/>
        <v>0</v>
      </c>
      <c r="AU19" s="297"/>
      <c r="AV19" s="293"/>
      <c r="AW19" s="293"/>
      <c r="AX19" s="293"/>
      <c r="AY19" s="292"/>
      <c r="AZ19" s="296"/>
      <c r="BA19" s="372"/>
      <c r="BB19" s="373"/>
      <c r="BC19" s="373"/>
      <c r="BD19" s="373"/>
      <c r="BE19" s="373"/>
      <c r="BF19" s="376"/>
      <c r="BG19" s="373"/>
      <c r="BH19" s="442"/>
      <c r="BI19" s="447">
        <f t="shared" si="5"/>
        <v>0</v>
      </c>
      <c r="BJ19" s="381">
        <f t="shared" si="6"/>
        <v>0</v>
      </c>
      <c r="BK19" s="384">
        <f t="shared" si="7"/>
        <v>0</v>
      </c>
    </row>
    <row r="20" spans="2:63" ht="12">
      <c r="B20" s="344"/>
      <c r="C20" s="296"/>
      <c r="D20" s="295"/>
      <c r="E20" s="279"/>
      <c r="F20" s="295"/>
      <c r="G20" s="364"/>
      <c r="H20" s="297"/>
      <c r="I20" s="293"/>
      <c r="J20" s="293"/>
      <c r="K20" s="293"/>
      <c r="L20" s="293"/>
      <c r="M20" s="293"/>
      <c r="N20" s="293"/>
      <c r="O20" s="293"/>
      <c r="P20" s="293"/>
      <c r="Q20" s="341"/>
      <c r="R20" s="297"/>
      <c r="S20" s="293"/>
      <c r="T20" s="292"/>
      <c r="U20" s="292"/>
      <c r="V20" s="292"/>
      <c r="W20" s="299"/>
      <c r="X20" s="299"/>
      <c r="Y20" s="349"/>
      <c r="Z20" s="299"/>
      <c r="AA20" s="349"/>
      <c r="AB20" s="299"/>
      <c r="AC20" s="458"/>
      <c r="AD20" s="459"/>
      <c r="AE20" s="353"/>
      <c r="AF20" s="353"/>
      <c r="AG20" s="297"/>
      <c r="AH20" s="292"/>
      <c r="AI20" s="479"/>
      <c r="AJ20" s="483"/>
      <c r="AK20" s="492"/>
      <c r="AL20" s="481"/>
      <c r="AM20" s="376"/>
      <c r="AN20" s="373"/>
      <c r="AO20" s="376"/>
      <c r="AP20" s="373"/>
      <c r="AQ20" s="442"/>
      <c r="AR20" s="443"/>
      <c r="AS20" s="381"/>
      <c r="AT20" s="381"/>
      <c r="AU20" s="297"/>
      <c r="AV20" s="293"/>
      <c r="AW20" s="293"/>
      <c r="AX20" s="293"/>
      <c r="AY20" s="292"/>
      <c r="AZ20" s="296"/>
      <c r="BA20" s="372"/>
      <c r="BB20" s="373"/>
      <c r="BC20" s="373"/>
      <c r="BD20" s="373"/>
      <c r="BE20" s="373"/>
      <c r="BF20" s="376"/>
      <c r="BG20" s="373"/>
      <c r="BH20" s="442"/>
      <c r="BI20" s="447"/>
      <c r="BJ20" s="381"/>
      <c r="BK20" s="384"/>
    </row>
    <row r="21" spans="2:63" ht="12">
      <c r="B21" s="344"/>
      <c r="C21" s="296"/>
      <c r="D21" s="295"/>
      <c r="E21" s="279"/>
      <c r="F21" s="295"/>
      <c r="G21" s="364"/>
      <c r="H21" s="297"/>
      <c r="I21" s="293"/>
      <c r="J21" s="293"/>
      <c r="K21" s="293"/>
      <c r="L21" s="293"/>
      <c r="M21" s="293"/>
      <c r="N21" s="293"/>
      <c r="O21" s="293"/>
      <c r="P21" s="293"/>
      <c r="Q21" s="341"/>
      <c r="R21" s="297"/>
      <c r="S21" s="293"/>
      <c r="T21" s="292"/>
      <c r="U21" s="292"/>
      <c r="V21" s="292"/>
      <c r="W21" s="299"/>
      <c r="X21" s="299"/>
      <c r="Y21" s="349"/>
      <c r="Z21" s="299"/>
      <c r="AA21" s="349"/>
      <c r="AB21" s="299"/>
      <c r="AC21" s="458"/>
      <c r="AD21" s="459">
        <f t="shared" si="0"/>
        <v>0</v>
      </c>
      <c r="AE21" s="353">
        <f t="shared" si="8"/>
        <v>0</v>
      </c>
      <c r="AF21" s="353">
        <f t="shared" si="1"/>
        <v>0</v>
      </c>
      <c r="AG21" s="297"/>
      <c r="AH21" s="292"/>
      <c r="AI21" s="479"/>
      <c r="AJ21" s="483"/>
      <c r="AK21" s="492"/>
      <c r="AL21" s="481"/>
      <c r="AM21" s="376"/>
      <c r="AN21" s="373"/>
      <c r="AO21" s="376"/>
      <c r="AP21" s="373"/>
      <c r="AQ21" s="442"/>
      <c r="AR21" s="443">
        <f t="shared" si="2"/>
        <v>0</v>
      </c>
      <c r="AS21" s="381">
        <f t="shared" si="3"/>
        <v>0</v>
      </c>
      <c r="AT21" s="381">
        <f t="shared" si="4"/>
        <v>0</v>
      </c>
      <c r="AU21" s="297"/>
      <c r="AV21" s="293"/>
      <c r="AW21" s="293"/>
      <c r="AX21" s="293"/>
      <c r="AY21" s="292"/>
      <c r="AZ21" s="296"/>
      <c r="BA21" s="372"/>
      <c r="BB21" s="373"/>
      <c r="BC21" s="373"/>
      <c r="BD21" s="373"/>
      <c r="BE21" s="373"/>
      <c r="BF21" s="376"/>
      <c r="BG21" s="373"/>
      <c r="BH21" s="442"/>
      <c r="BI21" s="447">
        <f t="shared" si="5"/>
        <v>0</v>
      </c>
      <c r="BJ21" s="381">
        <f t="shared" si="6"/>
        <v>0</v>
      </c>
      <c r="BK21" s="384">
        <f t="shared" si="7"/>
        <v>0</v>
      </c>
    </row>
    <row r="22" spans="2:63" ht="12">
      <c r="B22" s="344"/>
      <c r="C22" s="296"/>
      <c r="D22" s="295"/>
      <c r="E22" s="279"/>
      <c r="F22" s="295"/>
      <c r="G22" s="364"/>
      <c r="H22" s="297"/>
      <c r="I22" s="293"/>
      <c r="J22" s="293"/>
      <c r="K22" s="293"/>
      <c r="L22" s="293"/>
      <c r="M22" s="293"/>
      <c r="N22" s="293"/>
      <c r="O22" s="293"/>
      <c r="P22" s="293"/>
      <c r="Q22" s="341"/>
      <c r="R22" s="297"/>
      <c r="S22" s="293"/>
      <c r="T22" s="292"/>
      <c r="U22" s="292"/>
      <c r="V22" s="292"/>
      <c r="W22" s="299"/>
      <c r="X22" s="299"/>
      <c r="Y22" s="349"/>
      <c r="Z22" s="299"/>
      <c r="AA22" s="349"/>
      <c r="AB22" s="299"/>
      <c r="AC22" s="458"/>
      <c r="AD22" s="459">
        <f t="shared" si="0"/>
        <v>0</v>
      </c>
      <c r="AE22" s="353">
        <f t="shared" si="8"/>
        <v>0</v>
      </c>
      <c r="AF22" s="353">
        <f t="shared" si="1"/>
        <v>0</v>
      </c>
      <c r="AG22" s="297"/>
      <c r="AH22" s="292"/>
      <c r="AI22" s="479"/>
      <c r="AJ22" s="483"/>
      <c r="AK22" s="492"/>
      <c r="AL22" s="481"/>
      <c r="AM22" s="376"/>
      <c r="AN22" s="373"/>
      <c r="AO22" s="376"/>
      <c r="AP22" s="373"/>
      <c r="AQ22" s="442"/>
      <c r="AR22" s="443">
        <f t="shared" si="2"/>
        <v>0</v>
      </c>
      <c r="AS22" s="381">
        <f t="shared" si="3"/>
        <v>0</v>
      </c>
      <c r="AT22" s="381">
        <f t="shared" si="4"/>
        <v>0</v>
      </c>
      <c r="AU22" s="297"/>
      <c r="AV22" s="293"/>
      <c r="AW22" s="293"/>
      <c r="AX22" s="293"/>
      <c r="AY22" s="292"/>
      <c r="AZ22" s="296"/>
      <c r="BA22" s="372"/>
      <c r="BB22" s="373"/>
      <c r="BC22" s="373"/>
      <c r="BD22" s="373"/>
      <c r="BE22" s="373"/>
      <c r="BF22" s="376"/>
      <c r="BG22" s="373"/>
      <c r="BH22" s="442"/>
      <c r="BI22" s="447">
        <f t="shared" si="5"/>
        <v>0</v>
      </c>
      <c r="BJ22" s="381">
        <f t="shared" si="6"/>
        <v>0</v>
      </c>
      <c r="BK22" s="384">
        <f t="shared" si="7"/>
        <v>0</v>
      </c>
    </row>
    <row r="23" spans="2:63" ht="12">
      <c r="B23" s="344"/>
      <c r="C23" s="296"/>
      <c r="D23" s="295"/>
      <c r="E23" s="279"/>
      <c r="F23" s="295"/>
      <c r="G23" s="364"/>
      <c r="H23" s="297"/>
      <c r="I23" s="293"/>
      <c r="J23" s="293"/>
      <c r="K23" s="293"/>
      <c r="L23" s="293"/>
      <c r="M23" s="293"/>
      <c r="N23" s="293"/>
      <c r="O23" s="293"/>
      <c r="P23" s="293"/>
      <c r="Q23" s="341"/>
      <c r="R23" s="297"/>
      <c r="S23" s="293"/>
      <c r="T23" s="293"/>
      <c r="U23" s="279"/>
      <c r="V23" s="279"/>
      <c r="W23" s="294"/>
      <c r="X23" s="294"/>
      <c r="Y23" s="350"/>
      <c r="Z23" s="294"/>
      <c r="AA23" s="350"/>
      <c r="AB23" s="294"/>
      <c r="AC23" s="460"/>
      <c r="AD23" s="459">
        <f t="shared" si="0"/>
        <v>0</v>
      </c>
      <c r="AE23" s="353">
        <f t="shared" si="8"/>
        <v>0</v>
      </c>
      <c r="AF23" s="353">
        <f t="shared" si="1"/>
        <v>0</v>
      </c>
      <c r="AG23" s="297"/>
      <c r="AH23" s="279"/>
      <c r="AI23" s="479"/>
      <c r="AJ23" s="483"/>
      <c r="AK23" s="493"/>
      <c r="AL23" s="485"/>
      <c r="AM23" s="378"/>
      <c r="AN23" s="377"/>
      <c r="AO23" s="378"/>
      <c r="AP23" s="377"/>
      <c r="AQ23" s="444"/>
      <c r="AR23" s="443">
        <f t="shared" si="2"/>
        <v>0</v>
      </c>
      <c r="AS23" s="381">
        <f t="shared" si="3"/>
        <v>0</v>
      </c>
      <c r="AT23" s="381">
        <f t="shared" si="4"/>
        <v>0</v>
      </c>
      <c r="AU23" s="297"/>
      <c r="AV23" s="293"/>
      <c r="AW23" s="293"/>
      <c r="AX23" s="293"/>
      <c r="AY23" s="279"/>
      <c r="AZ23" s="296"/>
      <c r="BA23" s="372"/>
      <c r="BB23" s="377"/>
      <c r="BC23" s="377"/>
      <c r="BD23" s="377"/>
      <c r="BE23" s="377"/>
      <c r="BF23" s="378"/>
      <c r="BG23" s="377"/>
      <c r="BH23" s="444"/>
      <c r="BI23" s="447">
        <f t="shared" si="5"/>
        <v>0</v>
      </c>
      <c r="BJ23" s="381">
        <f t="shared" si="6"/>
        <v>0</v>
      </c>
      <c r="BK23" s="384">
        <f t="shared" si="7"/>
        <v>0</v>
      </c>
    </row>
    <row r="24" spans="2:63" ht="12">
      <c r="B24" s="344"/>
      <c r="C24" s="296"/>
      <c r="D24" s="295"/>
      <c r="E24" s="279"/>
      <c r="F24" s="295"/>
      <c r="G24" s="364"/>
      <c r="H24" s="297"/>
      <c r="I24" s="293"/>
      <c r="J24" s="293"/>
      <c r="K24" s="293"/>
      <c r="L24" s="293"/>
      <c r="M24" s="293"/>
      <c r="N24" s="293"/>
      <c r="O24" s="293"/>
      <c r="P24" s="293"/>
      <c r="Q24" s="341"/>
      <c r="R24" s="297"/>
      <c r="S24" s="293"/>
      <c r="T24" s="293"/>
      <c r="U24" s="279"/>
      <c r="V24" s="279"/>
      <c r="W24" s="294"/>
      <c r="X24" s="294"/>
      <c r="Y24" s="350"/>
      <c r="Z24" s="294"/>
      <c r="AA24" s="350"/>
      <c r="AB24" s="294"/>
      <c r="AC24" s="460"/>
      <c r="AD24" s="459">
        <f t="shared" si="0"/>
        <v>0</v>
      </c>
      <c r="AE24" s="353">
        <f t="shared" si="8"/>
        <v>0</v>
      </c>
      <c r="AF24" s="353">
        <f t="shared" si="1"/>
        <v>0</v>
      </c>
      <c r="AG24" s="297"/>
      <c r="AH24" s="279"/>
      <c r="AI24" s="479"/>
      <c r="AJ24" s="483"/>
      <c r="AK24" s="493"/>
      <c r="AL24" s="485"/>
      <c r="AM24" s="378"/>
      <c r="AN24" s="377"/>
      <c r="AO24" s="378"/>
      <c r="AP24" s="377"/>
      <c r="AQ24" s="444"/>
      <c r="AR24" s="443">
        <f t="shared" si="2"/>
        <v>0</v>
      </c>
      <c r="AS24" s="381">
        <f t="shared" si="3"/>
        <v>0</v>
      </c>
      <c r="AT24" s="381">
        <f t="shared" si="4"/>
        <v>0</v>
      </c>
      <c r="AU24" s="297"/>
      <c r="AV24" s="293"/>
      <c r="AW24" s="293"/>
      <c r="AX24" s="293"/>
      <c r="AY24" s="279"/>
      <c r="AZ24" s="296"/>
      <c r="BA24" s="372"/>
      <c r="BB24" s="377"/>
      <c r="BC24" s="377"/>
      <c r="BD24" s="377"/>
      <c r="BE24" s="377"/>
      <c r="BF24" s="378"/>
      <c r="BG24" s="377"/>
      <c r="BH24" s="444"/>
      <c r="BI24" s="447">
        <f t="shared" si="5"/>
        <v>0</v>
      </c>
      <c r="BJ24" s="381">
        <f t="shared" si="6"/>
        <v>0</v>
      </c>
      <c r="BK24" s="384">
        <f t="shared" si="7"/>
        <v>0</v>
      </c>
    </row>
    <row r="25" spans="2:63" ht="12">
      <c r="B25" s="344"/>
      <c r="C25" s="296"/>
      <c r="D25" s="295"/>
      <c r="E25" s="279"/>
      <c r="F25" s="295"/>
      <c r="G25" s="364"/>
      <c r="H25" s="297"/>
      <c r="I25" s="293"/>
      <c r="J25" s="293"/>
      <c r="K25" s="293"/>
      <c r="L25" s="293"/>
      <c r="M25" s="293"/>
      <c r="N25" s="293"/>
      <c r="O25" s="293"/>
      <c r="P25" s="292"/>
      <c r="Q25" s="341"/>
      <c r="R25" s="297"/>
      <c r="S25" s="293"/>
      <c r="T25" s="293"/>
      <c r="U25" s="279"/>
      <c r="V25" s="292"/>
      <c r="W25" s="299"/>
      <c r="X25" s="294"/>
      <c r="Y25" s="350"/>
      <c r="Z25" s="294"/>
      <c r="AA25" s="350"/>
      <c r="AB25" s="294"/>
      <c r="AC25" s="460"/>
      <c r="AD25" s="459">
        <f t="shared" si="0"/>
        <v>0</v>
      </c>
      <c r="AE25" s="353">
        <f t="shared" si="8"/>
        <v>0</v>
      </c>
      <c r="AF25" s="353">
        <f t="shared" si="1"/>
        <v>0</v>
      </c>
      <c r="AG25" s="297"/>
      <c r="AH25" s="279"/>
      <c r="AI25" s="479"/>
      <c r="AJ25" s="483"/>
      <c r="AK25" s="492"/>
      <c r="AL25" s="485"/>
      <c r="AM25" s="378"/>
      <c r="AN25" s="377"/>
      <c r="AO25" s="378"/>
      <c r="AP25" s="377"/>
      <c r="AQ25" s="444"/>
      <c r="AR25" s="443">
        <f t="shared" si="2"/>
        <v>0</v>
      </c>
      <c r="AS25" s="381">
        <f t="shared" si="3"/>
        <v>0</v>
      </c>
      <c r="AT25" s="381">
        <f t="shared" si="4"/>
        <v>0</v>
      </c>
      <c r="AU25" s="297"/>
      <c r="AV25" s="293"/>
      <c r="AW25" s="293"/>
      <c r="AX25" s="293"/>
      <c r="AY25" s="279"/>
      <c r="AZ25" s="296"/>
      <c r="BA25" s="372"/>
      <c r="BB25" s="373"/>
      <c r="BC25" s="377"/>
      <c r="BD25" s="377"/>
      <c r="BE25" s="377"/>
      <c r="BF25" s="378"/>
      <c r="BG25" s="377"/>
      <c r="BH25" s="444"/>
      <c r="BI25" s="447">
        <f t="shared" si="5"/>
        <v>0</v>
      </c>
      <c r="BJ25" s="381">
        <f t="shared" si="6"/>
        <v>0</v>
      </c>
      <c r="BK25" s="384">
        <f t="shared" si="7"/>
        <v>0</v>
      </c>
    </row>
    <row r="26" spans="2:63" ht="12">
      <c r="B26" s="344"/>
      <c r="C26" s="296"/>
      <c r="D26" s="295"/>
      <c r="E26" s="279"/>
      <c r="F26" s="295"/>
      <c r="G26" s="364"/>
      <c r="H26" s="297"/>
      <c r="I26" s="293"/>
      <c r="J26" s="293"/>
      <c r="K26" s="293"/>
      <c r="L26" s="293"/>
      <c r="M26" s="293"/>
      <c r="N26" s="293"/>
      <c r="O26" s="293"/>
      <c r="P26" s="292"/>
      <c r="Q26" s="341"/>
      <c r="R26" s="297"/>
      <c r="S26" s="293"/>
      <c r="T26" s="293"/>
      <c r="U26" s="279"/>
      <c r="V26" s="292"/>
      <c r="W26" s="299"/>
      <c r="X26" s="294"/>
      <c r="Y26" s="350"/>
      <c r="Z26" s="294"/>
      <c r="AA26" s="350"/>
      <c r="AB26" s="294"/>
      <c r="AC26" s="460"/>
      <c r="AD26" s="459">
        <f t="shared" si="0"/>
        <v>0</v>
      </c>
      <c r="AE26" s="353">
        <f t="shared" si="8"/>
        <v>0</v>
      </c>
      <c r="AF26" s="353">
        <f t="shared" si="1"/>
        <v>0</v>
      </c>
      <c r="AG26" s="297"/>
      <c r="AH26" s="279"/>
      <c r="AI26" s="479"/>
      <c r="AJ26" s="483"/>
      <c r="AK26" s="492"/>
      <c r="AL26" s="485"/>
      <c r="AM26" s="378"/>
      <c r="AN26" s="377"/>
      <c r="AO26" s="378"/>
      <c r="AP26" s="377"/>
      <c r="AQ26" s="444"/>
      <c r="AR26" s="443">
        <f t="shared" si="2"/>
        <v>0</v>
      </c>
      <c r="AS26" s="381">
        <f t="shared" si="3"/>
        <v>0</v>
      </c>
      <c r="AT26" s="381">
        <f t="shared" si="4"/>
        <v>0</v>
      </c>
      <c r="AU26" s="297"/>
      <c r="AV26" s="293"/>
      <c r="AW26" s="293"/>
      <c r="AX26" s="293"/>
      <c r="AY26" s="279"/>
      <c r="AZ26" s="296"/>
      <c r="BA26" s="372"/>
      <c r="BB26" s="373"/>
      <c r="BC26" s="377"/>
      <c r="BD26" s="377"/>
      <c r="BE26" s="377"/>
      <c r="BF26" s="378"/>
      <c r="BG26" s="377"/>
      <c r="BH26" s="444"/>
      <c r="BI26" s="447">
        <f t="shared" si="5"/>
        <v>0</v>
      </c>
      <c r="BJ26" s="381">
        <f t="shared" si="6"/>
        <v>0</v>
      </c>
      <c r="BK26" s="384">
        <f t="shared" si="7"/>
        <v>0</v>
      </c>
    </row>
    <row r="27" spans="2:63" ht="12">
      <c r="B27" s="344"/>
      <c r="C27" s="296"/>
      <c r="D27" s="295"/>
      <c r="E27" s="279"/>
      <c r="F27" s="295"/>
      <c r="G27" s="364"/>
      <c r="H27" s="297"/>
      <c r="I27" s="293"/>
      <c r="J27" s="293"/>
      <c r="K27" s="293"/>
      <c r="L27" s="293"/>
      <c r="M27" s="293"/>
      <c r="N27" s="293"/>
      <c r="O27" s="293"/>
      <c r="P27" s="293"/>
      <c r="Q27" s="341"/>
      <c r="R27" s="297"/>
      <c r="S27" s="293"/>
      <c r="T27" s="293"/>
      <c r="U27" s="279"/>
      <c r="V27" s="292"/>
      <c r="W27" s="299"/>
      <c r="X27" s="294"/>
      <c r="Y27" s="350"/>
      <c r="Z27" s="294"/>
      <c r="AA27" s="350"/>
      <c r="AB27" s="294"/>
      <c r="AC27" s="460"/>
      <c r="AD27" s="459">
        <f t="shared" si="0"/>
        <v>0</v>
      </c>
      <c r="AE27" s="353">
        <f t="shared" si="8"/>
        <v>0</v>
      </c>
      <c r="AF27" s="353">
        <f t="shared" si="1"/>
        <v>0</v>
      </c>
      <c r="AG27" s="297"/>
      <c r="AH27" s="279"/>
      <c r="AI27" s="479"/>
      <c r="AJ27" s="483"/>
      <c r="AK27" s="492"/>
      <c r="AL27" s="485"/>
      <c r="AM27" s="378"/>
      <c r="AN27" s="377"/>
      <c r="AO27" s="378"/>
      <c r="AP27" s="377"/>
      <c r="AQ27" s="444"/>
      <c r="AR27" s="443">
        <f t="shared" si="2"/>
        <v>0</v>
      </c>
      <c r="AS27" s="381">
        <f t="shared" si="3"/>
        <v>0</v>
      </c>
      <c r="AT27" s="381">
        <f t="shared" si="4"/>
        <v>0</v>
      </c>
      <c r="AU27" s="297"/>
      <c r="AV27" s="293"/>
      <c r="AW27" s="293"/>
      <c r="AX27" s="293"/>
      <c r="AY27" s="279"/>
      <c r="AZ27" s="296"/>
      <c r="BA27" s="372"/>
      <c r="BB27" s="373"/>
      <c r="BC27" s="377"/>
      <c r="BD27" s="377"/>
      <c r="BE27" s="377"/>
      <c r="BF27" s="378"/>
      <c r="BG27" s="377"/>
      <c r="BH27" s="444"/>
      <c r="BI27" s="447">
        <f t="shared" si="5"/>
        <v>0</v>
      </c>
      <c r="BJ27" s="381">
        <f t="shared" si="6"/>
        <v>0</v>
      </c>
      <c r="BK27" s="384">
        <f t="shared" si="7"/>
        <v>0</v>
      </c>
    </row>
    <row r="28" spans="2:63" ht="12.6" thickBot="1">
      <c r="B28" s="345"/>
      <c r="C28" s="286"/>
      <c r="D28" s="346"/>
      <c r="E28" s="288"/>
      <c r="F28" s="346"/>
      <c r="G28" s="365"/>
      <c r="H28" s="291"/>
      <c r="I28" s="290"/>
      <c r="J28" s="290"/>
      <c r="K28" s="290"/>
      <c r="L28" s="290"/>
      <c r="M28" s="290"/>
      <c r="N28" s="290"/>
      <c r="O28" s="290"/>
      <c r="P28" s="289"/>
      <c r="Q28" s="342"/>
      <c r="R28" s="291"/>
      <c r="S28" s="290"/>
      <c r="T28" s="290"/>
      <c r="U28" s="288"/>
      <c r="V28" s="289"/>
      <c r="W28" s="333"/>
      <c r="X28" s="287"/>
      <c r="Y28" s="351"/>
      <c r="Z28" s="287"/>
      <c r="AA28" s="351"/>
      <c r="AB28" s="287"/>
      <c r="AC28" s="461"/>
      <c r="AD28" s="462">
        <f t="shared" si="0"/>
        <v>0</v>
      </c>
      <c r="AE28" s="353">
        <f t="shared" si="8"/>
        <v>0</v>
      </c>
      <c r="AF28" s="356">
        <f t="shared" si="1"/>
        <v>0</v>
      </c>
      <c r="AG28" s="291"/>
      <c r="AH28" s="288"/>
      <c r="AI28" s="480"/>
      <c r="AJ28" s="484"/>
      <c r="AK28" s="494"/>
      <c r="AL28" s="486"/>
      <c r="AM28" s="380"/>
      <c r="AN28" s="379"/>
      <c r="AO28" s="380"/>
      <c r="AP28" s="379"/>
      <c r="AQ28" s="445"/>
      <c r="AR28" s="446">
        <f t="shared" si="2"/>
        <v>0</v>
      </c>
      <c r="AS28" s="381">
        <f t="shared" si="3"/>
        <v>0</v>
      </c>
      <c r="AT28" s="381">
        <f t="shared" si="4"/>
        <v>0</v>
      </c>
      <c r="AU28" s="291"/>
      <c r="AV28" s="290"/>
      <c r="AW28" s="290"/>
      <c r="AX28" s="290"/>
      <c r="AY28" s="288"/>
      <c r="AZ28" s="286"/>
      <c r="BA28" s="374"/>
      <c r="BB28" s="375"/>
      <c r="BC28" s="379"/>
      <c r="BD28" s="379"/>
      <c r="BE28" s="379"/>
      <c r="BF28" s="380"/>
      <c r="BG28" s="379"/>
      <c r="BH28" s="445"/>
      <c r="BI28" s="448">
        <f t="shared" si="5"/>
        <v>0</v>
      </c>
      <c r="BJ28" s="381">
        <f t="shared" si="6"/>
        <v>0</v>
      </c>
      <c r="BK28" s="384">
        <f t="shared" si="7"/>
        <v>0</v>
      </c>
    </row>
    <row r="29" spans="2:63" ht="10.8" thickBot="1">
      <c r="AC29" s="354">
        <f>SUM(AC7:AC28)</f>
        <v>200</v>
      </c>
      <c r="AD29" s="495">
        <f>SUM(AD7:AD28)</f>
        <v>100</v>
      </c>
      <c r="AE29" s="495">
        <f>SUM(AE7:AE28)</f>
        <v>270</v>
      </c>
      <c r="AF29" s="496">
        <f>SUM(AF7:AF28)</f>
        <v>135</v>
      </c>
      <c r="AG29" s="497"/>
      <c r="AH29" s="497"/>
      <c r="AI29" s="497"/>
      <c r="AJ29" s="498">
        <f>COUNTIF(W7:W28,0)</f>
        <v>1</v>
      </c>
      <c r="AK29" s="499">
        <f>SUM(AK7:AK28)</f>
        <v>5</v>
      </c>
      <c r="AQ29" s="355">
        <f>SUM(AQ7:AQ28)</f>
        <v>200</v>
      </c>
      <c r="AR29" s="355">
        <f>SUM(AR7:AR28)</f>
        <v>100</v>
      </c>
      <c r="AS29" s="355">
        <f>SUM(AS7:AS28)</f>
        <v>202.5</v>
      </c>
      <c r="AT29" s="355">
        <f>SUM(AT7:AT28)</f>
        <v>135</v>
      </c>
      <c r="BH29" s="385">
        <f>SUM(BH7:BH28)</f>
        <v>144</v>
      </c>
      <c r="BI29" s="385">
        <f>SUM(BI7:BI28)</f>
        <v>108</v>
      </c>
      <c r="BJ29" s="385">
        <f>SUM(BJ7:BJ28)</f>
        <v>145.79999999999998</v>
      </c>
      <c r="BK29" s="386">
        <f>SUM(BK7:BK28)</f>
        <v>97.199999999999989</v>
      </c>
    </row>
  </sheetData>
  <mergeCells count="16">
    <mergeCell ref="AU2:BK2"/>
    <mergeCell ref="V4:AF4"/>
    <mergeCell ref="BC4:BK4"/>
    <mergeCell ref="AU3:BK3"/>
    <mergeCell ref="AU4:AX4"/>
    <mergeCell ref="B2:AT2"/>
    <mergeCell ref="AG3:AT3"/>
    <mergeCell ref="AG4:AT4"/>
    <mergeCell ref="B3:C4"/>
    <mergeCell ref="D3:G4"/>
    <mergeCell ref="H3:Q3"/>
    <mergeCell ref="R3:AF3"/>
    <mergeCell ref="J4:L4"/>
    <mergeCell ref="N4:P4"/>
    <mergeCell ref="R4:S4"/>
    <mergeCell ref="T4:U4"/>
  </mergeCells>
  <pageMargins left="0.25" right="0.25" top="0.75" bottom="0.75" header="0.3" footer="0.3"/>
  <pageSetup paperSize="8" scale="1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B1:AR13"/>
  <sheetViews>
    <sheetView topLeftCell="T1" zoomScale="112" zoomScaleNormal="112" workbookViewId="0">
      <selection activeCell="AJ6" sqref="AJ6"/>
    </sheetView>
  </sheetViews>
  <sheetFormatPr baseColWidth="10" defaultColWidth="10" defaultRowHeight="14.4"/>
  <cols>
    <col min="1" max="1" width="1.69921875" style="277" customWidth="1"/>
    <col min="2" max="2" width="14.09765625" style="277" customWidth="1"/>
    <col min="3" max="3" width="14" style="277" customWidth="1"/>
    <col min="4" max="4" width="11.59765625" style="277" customWidth="1"/>
    <col min="5" max="5" width="12.09765625" style="277" customWidth="1"/>
    <col min="6" max="6" width="11.8984375" style="277" customWidth="1"/>
    <col min="7" max="8" width="10" style="277"/>
    <col min="9" max="9" width="11.19921875" style="277" bestFit="1" customWidth="1"/>
    <col min="10" max="10" width="11" style="277" customWidth="1"/>
    <col min="11" max="11" width="12" style="277" customWidth="1"/>
    <col min="12" max="12" width="10.19921875" style="277" customWidth="1"/>
    <col min="13" max="13" width="8.19921875" style="277" customWidth="1"/>
    <col min="14" max="14" width="10.8984375" style="277" customWidth="1"/>
    <col min="15" max="15" width="10.19921875" style="277" customWidth="1"/>
    <col min="16" max="16" width="10.8984375" style="277" customWidth="1"/>
    <col min="17" max="17" width="8.8984375" style="277" customWidth="1"/>
    <col min="18" max="18" width="7.69921875" style="277" customWidth="1"/>
    <col min="19" max="19" width="10.69921875" style="277" customWidth="1"/>
    <col min="20" max="20" width="11.09765625" style="277" customWidth="1"/>
    <col min="21" max="23" width="10" style="277"/>
    <col min="24" max="24" width="11.59765625" style="277" customWidth="1"/>
    <col min="25" max="27" width="10" style="277"/>
    <col min="28" max="28" width="11.5" style="277" customWidth="1"/>
    <col min="29" max="31" width="10" style="277"/>
    <col min="32" max="32" width="10" style="277" customWidth="1"/>
    <col min="33" max="33" width="10" style="277"/>
    <col min="34" max="34" width="10" style="277" customWidth="1"/>
    <col min="35" max="35" width="16.3984375" style="277" customWidth="1"/>
    <col min="36" max="36" width="9.5" style="277" customWidth="1"/>
    <col min="37" max="44" width="9.3984375" style="187" customWidth="1"/>
    <col min="45" max="16384" width="10" style="277"/>
  </cols>
  <sheetData>
    <row r="1" spans="2:37" ht="11.25" customHeight="1" thickBot="1"/>
    <row r="2" spans="2:37" ht="24.75" customHeight="1" thickBot="1">
      <c r="B2" s="657" t="s">
        <v>799</v>
      </c>
      <c r="C2" s="658"/>
      <c r="D2" s="660" t="s">
        <v>509</v>
      </c>
      <c r="E2" s="661"/>
      <c r="F2" s="661"/>
      <c r="G2" s="661"/>
      <c r="H2" s="661"/>
      <c r="I2" s="661"/>
      <c r="J2" s="661"/>
      <c r="K2" s="661"/>
      <c r="L2" s="661"/>
      <c r="M2" s="661"/>
      <c r="N2" s="661"/>
      <c r="O2" s="661"/>
      <c r="P2" s="661"/>
      <c r="Q2" s="661"/>
      <c r="R2" s="661"/>
      <c r="S2" s="661"/>
      <c r="T2" s="661"/>
      <c r="U2" s="662"/>
      <c r="V2" s="655" t="s">
        <v>508</v>
      </c>
      <c r="W2" s="659"/>
      <c r="X2" s="659"/>
      <c r="Y2" s="659"/>
      <c r="Z2" s="659"/>
      <c r="AA2" s="659"/>
      <c r="AB2" s="659"/>
      <c r="AC2" s="659"/>
      <c r="AD2" s="659"/>
      <c r="AE2" s="659"/>
      <c r="AF2" s="659"/>
      <c r="AG2" s="659"/>
      <c r="AH2" s="656"/>
      <c r="AI2" s="655" t="s">
        <v>507</v>
      </c>
      <c r="AJ2" s="656"/>
    </row>
    <row r="3" spans="2:37" ht="24.75" customHeight="1" thickBot="1">
      <c r="B3" s="399" t="s">
        <v>506</v>
      </c>
      <c r="C3" s="404" t="s">
        <v>505</v>
      </c>
      <c r="D3" s="403" t="s">
        <v>504</v>
      </c>
      <c r="E3" s="401" t="s">
        <v>502</v>
      </c>
      <c r="F3" s="401" t="s">
        <v>501</v>
      </c>
      <c r="G3" s="401" t="s">
        <v>500</v>
      </c>
      <c r="H3" s="400" t="s">
        <v>499</v>
      </c>
      <c r="I3" s="401" t="s">
        <v>498</v>
      </c>
      <c r="J3" s="401" t="s">
        <v>497</v>
      </c>
      <c r="K3" s="401" t="s">
        <v>496</v>
      </c>
      <c r="L3" s="400" t="s">
        <v>495</v>
      </c>
      <c r="M3" s="400" t="s">
        <v>494</v>
      </c>
      <c r="N3" s="400" t="s">
        <v>493</v>
      </c>
      <c r="O3" s="400" t="s">
        <v>492</v>
      </c>
      <c r="P3" s="400" t="s">
        <v>491</v>
      </c>
      <c r="Q3" s="400" t="s">
        <v>490</v>
      </c>
      <c r="R3" s="400" t="s">
        <v>489</v>
      </c>
      <c r="S3" s="400" t="s">
        <v>488</v>
      </c>
      <c r="T3" s="400" t="s">
        <v>487</v>
      </c>
      <c r="U3" s="402" t="s">
        <v>486</v>
      </c>
      <c r="V3" s="405" t="s">
        <v>485</v>
      </c>
      <c r="W3" s="401" t="s">
        <v>484</v>
      </c>
      <c r="X3" s="401" t="s">
        <v>483</v>
      </c>
      <c r="Y3" s="401" t="s">
        <v>482</v>
      </c>
      <c r="Z3" s="401" t="s">
        <v>481</v>
      </c>
      <c r="AA3" s="401" t="s">
        <v>480</v>
      </c>
      <c r="AB3" s="401" t="s">
        <v>479</v>
      </c>
      <c r="AC3" s="401" t="s">
        <v>478</v>
      </c>
      <c r="AD3" s="401" t="s">
        <v>477</v>
      </c>
      <c r="AE3" s="401" t="s">
        <v>476</v>
      </c>
      <c r="AF3" s="401" t="s">
        <v>475</v>
      </c>
      <c r="AG3" s="401" t="s">
        <v>474</v>
      </c>
      <c r="AH3" s="402" t="s">
        <v>473</v>
      </c>
      <c r="AI3" s="406" t="s">
        <v>472</v>
      </c>
      <c r="AJ3" s="404" t="s">
        <v>471</v>
      </c>
      <c r="AK3" s="282"/>
    </row>
    <row r="4" spans="2:37" ht="48">
      <c r="B4" s="396" t="s">
        <v>470</v>
      </c>
      <c r="C4" s="396" t="s">
        <v>469</v>
      </c>
      <c r="D4" s="397" t="s">
        <v>468</v>
      </c>
      <c r="E4" s="397" t="s">
        <v>467</v>
      </c>
      <c r="F4" s="397" t="s">
        <v>466</v>
      </c>
      <c r="G4" s="397" t="s">
        <v>465</v>
      </c>
      <c r="H4" s="397" t="s">
        <v>464</v>
      </c>
      <c r="I4" s="397" t="s">
        <v>463</v>
      </c>
      <c r="J4" s="397" t="s">
        <v>462</v>
      </c>
      <c r="K4" s="397" t="s">
        <v>461</v>
      </c>
      <c r="L4" s="397" t="s">
        <v>460</v>
      </c>
      <c r="M4" s="398" t="s">
        <v>459</v>
      </c>
      <c r="N4" s="398" t="s">
        <v>458</v>
      </c>
      <c r="O4" s="398" t="s">
        <v>457</v>
      </c>
      <c r="P4" s="398" t="s">
        <v>456</v>
      </c>
      <c r="Q4" s="398" t="s">
        <v>455</v>
      </c>
      <c r="R4" s="398" t="s">
        <v>454</v>
      </c>
      <c r="S4" s="398" t="s">
        <v>453</v>
      </c>
      <c r="T4" s="397" t="s">
        <v>452</v>
      </c>
      <c r="U4" s="397" t="s">
        <v>451</v>
      </c>
      <c r="V4" s="397" t="s">
        <v>450</v>
      </c>
      <c r="W4" s="397" t="s">
        <v>449</v>
      </c>
      <c r="X4" s="397" t="s">
        <v>448</v>
      </c>
      <c r="Y4" s="397" t="s">
        <v>447</v>
      </c>
      <c r="Z4" s="397" t="s">
        <v>446</v>
      </c>
      <c r="AA4" s="397" t="s">
        <v>445</v>
      </c>
      <c r="AB4" s="397" t="s">
        <v>444</v>
      </c>
      <c r="AC4" s="397" t="s">
        <v>443</v>
      </c>
      <c r="AD4" s="397" t="s">
        <v>442</v>
      </c>
      <c r="AE4" s="397" t="s">
        <v>441</v>
      </c>
      <c r="AF4" s="397" t="s">
        <v>440</v>
      </c>
      <c r="AG4" s="397" t="s">
        <v>439</v>
      </c>
      <c r="AH4" s="397" t="s">
        <v>438</v>
      </c>
      <c r="AI4" s="397" t="s">
        <v>437</v>
      </c>
      <c r="AJ4" s="397" t="s">
        <v>436</v>
      </c>
      <c r="AK4" s="282"/>
    </row>
    <row r="5" spans="2:37">
      <c r="B5" s="281" t="s">
        <v>435</v>
      </c>
      <c r="C5" s="281" t="s">
        <v>435</v>
      </c>
      <c r="D5" s="280" t="s">
        <v>434</v>
      </c>
      <c r="E5" s="278"/>
      <c r="F5" s="278"/>
      <c r="G5" s="278"/>
      <c r="H5" s="278" t="s">
        <v>430</v>
      </c>
      <c r="I5" s="391" t="s">
        <v>433</v>
      </c>
      <c r="J5" s="278" t="s">
        <v>432</v>
      </c>
      <c r="K5" s="278" t="s">
        <v>431</v>
      </c>
      <c r="L5" s="278" t="s">
        <v>430</v>
      </c>
      <c r="M5" s="278" t="s">
        <v>83</v>
      </c>
      <c r="N5" s="278" t="s">
        <v>83</v>
      </c>
      <c r="O5" s="278" t="s">
        <v>83</v>
      </c>
      <c r="P5" s="278" t="s">
        <v>83</v>
      </c>
      <c r="Q5" s="278" t="s">
        <v>83</v>
      </c>
      <c r="R5" s="278" t="s">
        <v>83</v>
      </c>
      <c r="S5" s="278" t="s">
        <v>83</v>
      </c>
      <c r="T5" s="278"/>
      <c r="U5" s="278" t="s">
        <v>429</v>
      </c>
      <c r="V5" s="278"/>
      <c r="W5" s="278"/>
      <c r="X5" s="278"/>
      <c r="Y5" s="278"/>
      <c r="Z5" s="278"/>
      <c r="AA5" s="278"/>
      <c r="AB5" s="278"/>
      <c r="AC5" s="278"/>
      <c r="AD5" s="278"/>
      <c r="AE5" s="278"/>
      <c r="AF5" s="278"/>
      <c r="AG5" s="278"/>
      <c r="AH5" s="278"/>
      <c r="AI5" s="278" t="s">
        <v>428</v>
      </c>
      <c r="AJ5" s="278" t="s">
        <v>83</v>
      </c>
    </row>
    <row r="6" spans="2:37">
      <c r="B6" s="278"/>
      <c r="C6" s="278"/>
      <c r="D6" s="278"/>
      <c r="E6" s="278"/>
      <c r="F6" s="278"/>
      <c r="G6" s="278"/>
      <c r="H6" s="278" t="s">
        <v>424</v>
      </c>
      <c r="I6" s="391" t="s">
        <v>427</v>
      </c>
      <c r="J6" s="278" t="s">
        <v>426</v>
      </c>
      <c r="K6" s="278" t="s">
        <v>425</v>
      </c>
      <c r="L6" s="278" t="s">
        <v>424</v>
      </c>
      <c r="M6" s="278" t="s">
        <v>84</v>
      </c>
      <c r="N6" s="278" t="s">
        <v>84</v>
      </c>
      <c r="O6" s="278" t="s">
        <v>84</v>
      </c>
      <c r="P6" s="278" t="s">
        <v>84</v>
      </c>
      <c r="Q6" s="278" t="s">
        <v>84</v>
      </c>
      <c r="R6" s="278" t="s">
        <v>84</v>
      </c>
      <c r="S6" s="278" t="s">
        <v>84</v>
      </c>
      <c r="T6" s="278"/>
      <c r="U6" s="278" t="s">
        <v>423</v>
      </c>
      <c r="V6" s="278"/>
      <c r="W6" s="278"/>
      <c r="X6" s="278"/>
      <c r="Y6" s="278"/>
      <c r="Z6" s="278"/>
      <c r="AA6" s="278"/>
      <c r="AB6" s="278"/>
      <c r="AC6" s="278"/>
      <c r="AD6" s="278"/>
      <c r="AE6" s="278"/>
      <c r="AF6" s="278"/>
      <c r="AG6" s="278"/>
      <c r="AH6" s="278"/>
      <c r="AI6" s="278" t="s">
        <v>422</v>
      </c>
      <c r="AJ6" s="278" t="s">
        <v>84</v>
      </c>
    </row>
    <row r="7" spans="2:37">
      <c r="B7" s="278"/>
      <c r="C7" s="278"/>
      <c r="D7" s="278"/>
      <c r="E7" s="278"/>
      <c r="F7" s="278"/>
      <c r="G7" s="278"/>
      <c r="H7" s="278" t="s">
        <v>418</v>
      </c>
      <c r="I7" s="391" t="s">
        <v>421</v>
      </c>
      <c r="J7" s="278" t="s">
        <v>420</v>
      </c>
      <c r="K7" s="278" t="s">
        <v>419</v>
      </c>
      <c r="L7" s="278" t="s">
        <v>418</v>
      </c>
      <c r="M7" s="278"/>
      <c r="N7" s="278"/>
      <c r="O7" s="278"/>
      <c r="P7" s="278"/>
      <c r="Q7" s="278"/>
      <c r="R7" s="278"/>
      <c r="S7" s="278"/>
      <c r="T7" s="278"/>
      <c r="U7" s="278" t="s">
        <v>417</v>
      </c>
      <c r="V7" s="278"/>
      <c r="W7" s="278"/>
      <c r="X7" s="278"/>
      <c r="Y7" s="278"/>
      <c r="Z7" s="278"/>
      <c r="AA7" s="278"/>
      <c r="AB7" s="278"/>
      <c r="AC7" s="278"/>
      <c r="AD7" s="278"/>
      <c r="AE7" s="278"/>
      <c r="AF7" s="278"/>
      <c r="AG7" s="278"/>
      <c r="AH7" s="278"/>
      <c r="AI7" s="278" t="s">
        <v>416</v>
      </c>
      <c r="AJ7" s="278"/>
    </row>
    <row r="8" spans="2:37">
      <c r="B8" s="278"/>
      <c r="C8" s="278"/>
      <c r="D8" s="278"/>
      <c r="E8" s="278"/>
      <c r="F8" s="278"/>
      <c r="G8" s="278"/>
      <c r="H8" s="278" t="s">
        <v>412</v>
      </c>
      <c r="I8" s="391" t="s">
        <v>415</v>
      </c>
      <c r="J8" s="278" t="s">
        <v>414</v>
      </c>
      <c r="K8" s="278" t="s">
        <v>413</v>
      </c>
      <c r="L8" s="278" t="s">
        <v>412</v>
      </c>
      <c r="M8" s="278"/>
      <c r="N8" s="278"/>
      <c r="O8" s="278"/>
      <c r="P8" s="278"/>
      <c r="Q8" s="278"/>
      <c r="R8" s="278"/>
      <c r="S8" s="278"/>
      <c r="T8" s="278"/>
      <c r="U8" s="278"/>
      <c r="V8" s="278"/>
      <c r="W8" s="278"/>
      <c r="X8" s="278"/>
      <c r="Y8" s="278"/>
      <c r="Z8" s="278"/>
      <c r="AA8" s="278"/>
      <c r="AB8" s="278"/>
      <c r="AC8" s="278"/>
      <c r="AD8" s="278"/>
      <c r="AE8" s="278"/>
      <c r="AF8" s="278"/>
      <c r="AG8" s="278"/>
      <c r="AH8" s="278"/>
      <c r="AI8" s="278" t="s">
        <v>411</v>
      </c>
      <c r="AJ8" s="278"/>
    </row>
    <row r="9" spans="2:37">
      <c r="B9" s="278"/>
      <c r="C9" s="278"/>
      <c r="D9" s="278"/>
      <c r="E9" s="278"/>
      <c r="F9" s="278"/>
      <c r="G9" s="278"/>
      <c r="H9" s="278"/>
      <c r="I9" s="391" t="s">
        <v>410</v>
      </c>
      <c r="J9" s="278" t="s">
        <v>406</v>
      </c>
      <c r="K9" s="278" t="s">
        <v>409</v>
      </c>
      <c r="L9" s="278"/>
      <c r="M9" s="278"/>
      <c r="N9" s="278"/>
      <c r="O9" s="278"/>
      <c r="P9" s="278"/>
      <c r="Q9" s="278"/>
      <c r="R9" s="278"/>
      <c r="S9" s="278"/>
      <c r="T9" s="278"/>
      <c r="U9" s="278"/>
      <c r="V9" s="278"/>
      <c r="W9" s="278"/>
      <c r="X9" s="278"/>
      <c r="Y9" s="278"/>
      <c r="Z9" s="278"/>
      <c r="AA9" s="278"/>
      <c r="AB9" s="278"/>
      <c r="AC9" s="278"/>
      <c r="AD9" s="278"/>
      <c r="AE9" s="278"/>
      <c r="AF9" s="278"/>
      <c r="AG9" s="278"/>
      <c r="AH9" s="278"/>
      <c r="AI9" s="278" t="s">
        <v>408</v>
      </c>
      <c r="AJ9" s="278"/>
    </row>
    <row r="10" spans="2:37">
      <c r="B10" s="278"/>
      <c r="C10" s="278"/>
      <c r="D10" s="278"/>
      <c r="E10" s="278"/>
      <c r="F10" s="278"/>
      <c r="G10" s="278"/>
      <c r="H10" s="278"/>
      <c r="I10" s="278" t="s">
        <v>407</v>
      </c>
      <c r="J10" s="278"/>
      <c r="K10" s="278" t="s">
        <v>406</v>
      </c>
      <c r="L10" s="278"/>
      <c r="M10" s="278"/>
      <c r="N10" s="278"/>
      <c r="O10" s="278"/>
      <c r="P10" s="278"/>
      <c r="Q10" s="278"/>
      <c r="R10" s="278"/>
      <c r="S10" s="278"/>
      <c r="T10" s="278"/>
      <c r="U10" s="278"/>
      <c r="V10" s="278"/>
      <c r="W10" s="278"/>
      <c r="X10" s="278"/>
      <c r="Y10" s="278"/>
      <c r="Z10" s="278"/>
      <c r="AA10" s="278"/>
      <c r="AB10" s="278"/>
      <c r="AC10" s="278"/>
      <c r="AD10" s="278"/>
      <c r="AE10" s="278"/>
      <c r="AF10" s="278"/>
      <c r="AG10" s="278"/>
      <c r="AH10" s="278"/>
      <c r="AI10" s="278" t="s">
        <v>406</v>
      </c>
      <c r="AJ10" s="278"/>
    </row>
    <row r="11" spans="2:37">
      <c r="B11" s="278"/>
      <c r="C11" s="278"/>
      <c r="D11" s="278"/>
      <c r="E11" s="278"/>
      <c r="F11" s="278"/>
      <c r="G11" s="278"/>
      <c r="H11" s="278"/>
      <c r="I11" s="278" t="s">
        <v>406</v>
      </c>
      <c r="J11" s="278"/>
      <c r="K11" s="278"/>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8"/>
      <c r="AI11" s="278"/>
      <c r="AJ11" s="278"/>
    </row>
    <row r="12" spans="2:37">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row>
    <row r="13" spans="2:37">
      <c r="B13" s="278"/>
      <c r="C13" s="278"/>
      <c r="D13" s="278"/>
      <c r="E13" s="278"/>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row>
  </sheetData>
  <mergeCells count="4">
    <mergeCell ref="AI2:AJ2"/>
    <mergeCell ref="B2:C2"/>
    <mergeCell ref="V2:AH2"/>
    <mergeCell ref="D2:U2"/>
  </mergeCells>
  <pageMargins left="0.25" right="0.25" top="0.75" bottom="0.75" header="0.3" footer="0.3"/>
  <pageSetup paperSize="8" fitToWidth="3" fitToHeight="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N35"/>
  <sheetViews>
    <sheetView zoomScale="112" zoomScaleNormal="112" workbookViewId="0">
      <selection activeCell="I22" sqref="I22"/>
    </sheetView>
  </sheetViews>
  <sheetFormatPr baseColWidth="10" defaultColWidth="11" defaultRowHeight="14.4"/>
  <cols>
    <col min="1" max="1" width="2.59765625" style="187" customWidth="1"/>
    <col min="2" max="2" width="13.5" style="187" customWidth="1"/>
    <col min="3" max="5" width="13.19921875" style="187" customWidth="1"/>
    <col min="6" max="6" width="20.69921875" style="187" bestFit="1" customWidth="1"/>
    <col min="7" max="7" width="34.59765625" style="187" bestFit="1" customWidth="1"/>
    <col min="8" max="8" width="10.19921875" style="187" customWidth="1"/>
    <col min="9" max="9" width="21.59765625" style="187" bestFit="1" customWidth="1"/>
    <col min="10" max="10" width="11" style="187"/>
    <col min="11" max="11" width="9.69921875" style="187" customWidth="1"/>
    <col min="12" max="12" width="18.5" style="187" customWidth="1"/>
    <col min="13" max="13" width="10.5" style="187" customWidth="1"/>
    <col min="14" max="16384" width="11" style="187"/>
  </cols>
  <sheetData>
    <row r="1" spans="2:14" ht="15" thickBot="1"/>
    <row r="2" spans="2:14" s="393" customFormat="1" ht="27.75" customHeight="1" thickBot="1">
      <c r="B2" s="420"/>
      <c r="C2" s="420"/>
      <c r="D2" s="421"/>
      <c r="E2" s="666" t="s">
        <v>624</v>
      </c>
      <c r="F2" s="667"/>
      <c r="G2" s="667"/>
      <c r="H2" s="668"/>
      <c r="I2" s="663" t="s">
        <v>682</v>
      </c>
      <c r="J2" s="664"/>
      <c r="K2" s="664"/>
      <c r="L2" s="664"/>
      <c r="M2" s="665"/>
    </row>
    <row r="3" spans="2:14" s="393" customFormat="1" ht="27.75" customHeight="1">
      <c r="B3" s="413" t="s">
        <v>617</v>
      </c>
      <c r="C3" s="414" t="s">
        <v>616</v>
      </c>
      <c r="D3" s="423" t="s">
        <v>503</v>
      </c>
      <c r="E3" s="426" t="s">
        <v>681</v>
      </c>
      <c r="F3" s="414" t="s">
        <v>680</v>
      </c>
      <c r="G3" s="414" t="s">
        <v>764</v>
      </c>
      <c r="H3" s="415" t="s">
        <v>679</v>
      </c>
      <c r="I3" s="425" t="s">
        <v>486</v>
      </c>
      <c r="J3" s="414" t="s">
        <v>678</v>
      </c>
      <c r="K3" s="414" t="s">
        <v>677</v>
      </c>
      <c r="L3" s="414" t="s">
        <v>676</v>
      </c>
      <c r="M3" s="415" t="s">
        <v>675</v>
      </c>
      <c r="N3" s="394"/>
    </row>
    <row r="4" spans="2:14" s="393" customFormat="1" ht="48.6" thickBot="1">
      <c r="B4" s="416" t="s">
        <v>769</v>
      </c>
      <c r="C4" s="417" t="s">
        <v>768</v>
      </c>
      <c r="D4" s="424" t="s">
        <v>674</v>
      </c>
      <c r="E4" s="427" t="s">
        <v>673</v>
      </c>
      <c r="F4" s="418" t="s">
        <v>672</v>
      </c>
      <c r="G4" s="418" t="s">
        <v>765</v>
      </c>
      <c r="H4" s="419" t="s">
        <v>671</v>
      </c>
      <c r="I4" s="422" t="s">
        <v>670</v>
      </c>
      <c r="J4" s="418" t="s">
        <v>669</v>
      </c>
      <c r="K4" s="418" t="s">
        <v>668</v>
      </c>
      <c r="L4" s="418" t="s">
        <v>667</v>
      </c>
      <c r="M4" s="419" t="s">
        <v>666</v>
      </c>
      <c r="N4" s="394"/>
    </row>
    <row r="5" spans="2:14" s="393" customFormat="1">
      <c r="B5" s="407" t="s">
        <v>665</v>
      </c>
      <c r="C5" s="408" t="s">
        <v>766</v>
      </c>
      <c r="D5" s="408" t="str">
        <f>CONCATENATE(,B5,"_",C5)</f>
        <v>005_A</v>
      </c>
      <c r="E5" s="409" t="s">
        <v>430</v>
      </c>
      <c r="F5" s="409" t="s">
        <v>664</v>
      </c>
      <c r="G5" s="409" t="s">
        <v>663</v>
      </c>
      <c r="H5" s="409"/>
      <c r="I5" s="410" t="s">
        <v>661</v>
      </c>
      <c r="J5" s="410" t="s">
        <v>660</v>
      </c>
      <c r="K5" s="411" t="s">
        <v>430</v>
      </c>
      <c r="L5" s="411" t="s">
        <v>659</v>
      </c>
      <c r="M5" s="412"/>
    </row>
    <row r="6" spans="2:14" s="393" customFormat="1">
      <c r="B6" s="392">
        <v>4</v>
      </c>
      <c r="C6" s="392" t="s">
        <v>767</v>
      </c>
      <c r="D6" s="395" t="str">
        <f>CONCATENATE(,B6,"_",C6)</f>
        <v>4_B</v>
      </c>
      <c r="E6" s="391" t="s">
        <v>424</v>
      </c>
      <c r="F6" s="391" t="s">
        <v>564</v>
      </c>
      <c r="G6" s="391" t="s">
        <v>658</v>
      </c>
      <c r="H6" s="391"/>
      <c r="I6" s="292" t="s">
        <v>656</v>
      </c>
      <c r="J6" s="292" t="s">
        <v>655</v>
      </c>
      <c r="K6" s="292" t="s">
        <v>418</v>
      </c>
      <c r="L6" s="292" t="s">
        <v>654</v>
      </c>
      <c r="M6" s="392"/>
    </row>
    <row r="7" spans="2:14" s="393" customFormat="1">
      <c r="B7" s="392"/>
      <c r="C7" s="392"/>
      <c r="D7" s="392"/>
      <c r="E7" s="391" t="s">
        <v>418</v>
      </c>
      <c r="F7" s="391" t="s">
        <v>653</v>
      </c>
      <c r="G7" s="391" t="s">
        <v>652</v>
      </c>
      <c r="H7" s="391"/>
      <c r="I7" s="292" t="s">
        <v>650</v>
      </c>
      <c r="J7" s="292" t="s">
        <v>649</v>
      </c>
      <c r="K7" s="292"/>
      <c r="L7" s="292"/>
      <c r="M7" s="392"/>
    </row>
    <row r="8" spans="2:14" s="393" customFormat="1">
      <c r="B8" s="392"/>
      <c r="C8" s="392"/>
      <c r="D8" s="392"/>
      <c r="E8" s="391" t="s">
        <v>412</v>
      </c>
      <c r="F8" s="391" t="s">
        <v>648</v>
      </c>
      <c r="G8" s="391" t="s">
        <v>647</v>
      </c>
      <c r="H8" s="391"/>
      <c r="I8" s="292" t="s">
        <v>645</v>
      </c>
      <c r="J8" s="292" t="s">
        <v>644</v>
      </c>
      <c r="K8" s="292"/>
      <c r="L8" s="292"/>
      <c r="M8" s="392"/>
    </row>
    <row r="9" spans="2:14" s="393" customFormat="1">
      <c r="B9" s="392"/>
      <c r="C9" s="392"/>
      <c r="D9" s="392"/>
      <c r="E9" s="392"/>
      <c r="F9" s="391" t="s">
        <v>643</v>
      </c>
      <c r="G9" s="391" t="s">
        <v>642</v>
      </c>
      <c r="H9" s="391"/>
      <c r="I9" s="292" t="s">
        <v>640</v>
      </c>
      <c r="J9" s="292" t="s">
        <v>639</v>
      </c>
      <c r="K9" s="292"/>
      <c r="L9" s="292"/>
      <c r="M9" s="392"/>
    </row>
    <row r="10" spans="2:14" s="393" customFormat="1">
      <c r="B10" s="392"/>
      <c r="C10" s="392"/>
      <c r="D10" s="392"/>
      <c r="E10" s="392"/>
      <c r="F10" s="391" t="s">
        <v>491</v>
      </c>
      <c r="G10" s="391" t="s">
        <v>662</v>
      </c>
      <c r="H10" s="391"/>
      <c r="I10" s="292" t="s">
        <v>431</v>
      </c>
      <c r="J10" s="292" t="s">
        <v>637</v>
      </c>
      <c r="K10" s="292"/>
      <c r="L10" s="292"/>
      <c r="M10" s="392"/>
    </row>
    <row r="11" spans="2:14" s="393" customFormat="1">
      <c r="B11" s="392"/>
      <c r="C11" s="392"/>
      <c r="D11" s="392"/>
      <c r="E11" s="392"/>
      <c r="F11" s="391"/>
      <c r="G11" s="391" t="s">
        <v>657</v>
      </c>
      <c r="H11" s="391"/>
      <c r="I11" s="292" t="s">
        <v>635</v>
      </c>
      <c r="J11" s="292" t="s">
        <v>634</v>
      </c>
      <c r="K11" s="292"/>
      <c r="L11" s="292"/>
      <c r="M11" s="392"/>
    </row>
    <row r="12" spans="2:14" s="393" customFormat="1">
      <c r="B12" s="392"/>
      <c r="C12" s="392"/>
      <c r="D12" s="392"/>
      <c r="E12" s="392"/>
      <c r="F12" s="391"/>
      <c r="G12" s="391" t="s">
        <v>651</v>
      </c>
      <c r="H12" s="391"/>
      <c r="I12" s="292"/>
      <c r="J12" s="292" t="s">
        <v>406</v>
      </c>
      <c r="K12" s="292"/>
      <c r="L12" s="292"/>
      <c r="M12" s="392"/>
    </row>
    <row r="13" spans="2:14">
      <c r="B13" s="315"/>
      <c r="C13" s="315"/>
      <c r="D13" s="315"/>
      <c r="E13" s="315"/>
      <c r="F13" s="278"/>
      <c r="G13" s="391" t="s">
        <v>646</v>
      </c>
      <c r="H13" s="278"/>
      <c r="I13" s="293"/>
      <c r="J13" s="293"/>
      <c r="K13" s="293"/>
      <c r="L13" s="293"/>
      <c r="M13" s="315"/>
    </row>
    <row r="14" spans="2:14">
      <c r="B14" s="315"/>
      <c r="C14" s="315"/>
      <c r="D14" s="315"/>
      <c r="E14" s="315"/>
      <c r="F14" s="278"/>
      <c r="G14" s="391" t="s">
        <v>641</v>
      </c>
      <c r="H14" s="278"/>
      <c r="I14" s="293"/>
      <c r="J14" s="293"/>
      <c r="K14" s="293"/>
      <c r="L14" s="293"/>
      <c r="M14" s="315"/>
    </row>
    <row r="15" spans="2:14">
      <c r="B15" s="315"/>
      <c r="C15" s="315"/>
      <c r="D15" s="315"/>
      <c r="E15" s="315"/>
      <c r="F15" s="278"/>
      <c r="G15" s="391" t="s">
        <v>638</v>
      </c>
      <c r="H15" s="278"/>
      <c r="I15" s="293"/>
      <c r="J15" s="293"/>
      <c r="K15" s="293"/>
      <c r="L15" s="293"/>
      <c r="M15" s="315"/>
    </row>
    <row r="16" spans="2:14">
      <c r="B16" s="315"/>
      <c r="C16" s="315"/>
      <c r="D16" s="315"/>
      <c r="E16" s="315"/>
      <c r="F16" s="278"/>
      <c r="G16" s="391" t="s">
        <v>636</v>
      </c>
      <c r="H16" s="278"/>
      <c r="I16" s="293"/>
      <c r="J16" s="293"/>
      <c r="K16" s="293"/>
      <c r="L16" s="293"/>
      <c r="M16" s="315"/>
    </row>
    <row r="17" spans="2:13">
      <c r="B17" s="315"/>
      <c r="C17" s="315"/>
      <c r="D17" s="315"/>
      <c r="E17" s="315"/>
      <c r="F17" s="278"/>
      <c r="G17" s="391" t="s">
        <v>531</v>
      </c>
      <c r="H17" s="278"/>
      <c r="I17" s="293"/>
      <c r="J17" s="293"/>
      <c r="K17" s="293"/>
      <c r="L17" s="293"/>
      <c r="M17" s="315"/>
    </row>
    <row r="18" spans="2:13">
      <c r="B18" s="315"/>
      <c r="C18" s="315"/>
      <c r="D18" s="315"/>
      <c r="E18" s="315"/>
      <c r="F18" s="278"/>
      <c r="G18" s="278"/>
      <c r="H18" s="278"/>
      <c r="I18" s="293"/>
      <c r="J18" s="293"/>
      <c r="K18" s="293"/>
      <c r="L18" s="293"/>
      <c r="M18" s="315"/>
    </row>
    <row r="19" spans="2:13">
      <c r="B19" s="315"/>
      <c r="C19" s="315"/>
      <c r="D19" s="315"/>
      <c r="E19" s="315"/>
      <c r="F19" s="278"/>
      <c r="G19" s="278"/>
      <c r="H19" s="278"/>
      <c r="I19" s="293"/>
      <c r="J19" s="293"/>
      <c r="K19" s="293"/>
      <c r="L19" s="293"/>
      <c r="M19" s="315"/>
    </row>
    <row r="20" spans="2:13">
      <c r="B20" s="315"/>
      <c r="C20" s="315"/>
      <c r="D20" s="315"/>
      <c r="E20" s="315"/>
      <c r="F20" s="278"/>
      <c r="G20" s="278"/>
      <c r="H20" s="278"/>
      <c r="I20" s="293"/>
      <c r="J20" s="293"/>
      <c r="K20" s="293"/>
      <c r="L20" s="293"/>
      <c r="M20" s="315"/>
    </row>
    <row r="21" spans="2:13">
      <c r="B21" s="315"/>
      <c r="C21" s="315"/>
      <c r="D21" s="315"/>
      <c r="E21" s="315"/>
      <c r="F21" s="278"/>
      <c r="G21" s="278"/>
      <c r="H21" s="278"/>
      <c r="I21" s="293"/>
      <c r="J21" s="293"/>
      <c r="K21" s="293"/>
      <c r="L21" s="293"/>
      <c r="M21" s="315"/>
    </row>
    <row r="22" spans="2:13">
      <c r="B22" s="315"/>
      <c r="C22" s="315"/>
      <c r="D22" s="315"/>
      <c r="E22" s="315"/>
      <c r="F22" s="278"/>
      <c r="G22" s="278"/>
      <c r="H22" s="278"/>
      <c r="I22" s="293"/>
      <c r="J22" s="293"/>
      <c r="K22" s="293"/>
      <c r="L22" s="293"/>
      <c r="M22" s="315"/>
    </row>
    <row r="23" spans="2:13">
      <c r="B23" s="315"/>
      <c r="C23" s="315"/>
      <c r="D23" s="315"/>
      <c r="E23" s="315"/>
      <c r="F23" s="278"/>
      <c r="G23" s="278"/>
      <c r="H23" s="278"/>
      <c r="I23" s="293"/>
      <c r="J23" s="293"/>
      <c r="K23" s="293"/>
      <c r="L23" s="293"/>
      <c r="M23" s="315"/>
    </row>
    <row r="24" spans="2:13">
      <c r="B24" s="315"/>
      <c r="C24" s="315"/>
      <c r="D24" s="315"/>
      <c r="E24" s="315"/>
      <c r="F24" s="278"/>
      <c r="G24" s="278"/>
      <c r="H24" s="278"/>
      <c r="I24" s="293"/>
      <c r="J24" s="293"/>
      <c r="K24" s="293"/>
      <c r="L24" s="293"/>
      <c r="M24" s="315"/>
    </row>
    <row r="25" spans="2:13">
      <c r="B25" s="315"/>
      <c r="C25" s="315"/>
      <c r="D25" s="315"/>
      <c r="E25" s="315"/>
      <c r="F25" s="278"/>
      <c r="G25" s="278"/>
      <c r="H25" s="278"/>
      <c r="I25" s="293"/>
      <c r="J25" s="293"/>
      <c r="K25" s="293"/>
      <c r="L25" s="293"/>
      <c r="M25" s="315"/>
    </row>
    <row r="26" spans="2:13">
      <c r="B26" s="315"/>
      <c r="C26" s="315"/>
      <c r="D26" s="315"/>
      <c r="E26" s="315"/>
      <c r="F26" s="278"/>
      <c r="G26" s="278"/>
      <c r="H26" s="278"/>
      <c r="I26" s="293"/>
      <c r="J26" s="293"/>
      <c r="K26" s="293"/>
      <c r="L26" s="293"/>
      <c r="M26" s="315"/>
    </row>
    <row r="27" spans="2:13">
      <c r="B27" s="315"/>
      <c r="C27" s="315"/>
      <c r="D27" s="315"/>
      <c r="E27" s="315"/>
      <c r="F27" s="278"/>
      <c r="G27" s="278"/>
      <c r="H27" s="278"/>
      <c r="I27" s="316"/>
      <c r="J27" s="316"/>
      <c r="K27" s="316"/>
      <c r="L27" s="316"/>
      <c r="M27" s="315"/>
    </row>
    <row r="28" spans="2:13">
      <c r="B28" s="315"/>
      <c r="C28" s="315"/>
      <c r="D28" s="315"/>
      <c r="E28" s="315"/>
      <c r="F28" s="278"/>
      <c r="G28" s="278"/>
      <c r="H28" s="278"/>
      <c r="I28" s="316"/>
      <c r="J28" s="316"/>
      <c r="K28" s="316"/>
      <c r="L28" s="316"/>
      <c r="M28" s="315"/>
    </row>
    <row r="29" spans="2:13">
      <c r="B29" s="315"/>
      <c r="C29" s="315"/>
      <c r="D29" s="315"/>
      <c r="E29" s="315"/>
      <c r="F29" s="278"/>
      <c r="G29" s="278"/>
      <c r="H29" s="278"/>
      <c r="I29" s="316"/>
      <c r="J29" s="316"/>
      <c r="K29" s="316"/>
      <c r="L29" s="316"/>
      <c r="M29" s="315"/>
    </row>
    <row r="30" spans="2:13">
      <c r="B30" s="315"/>
      <c r="C30" s="315"/>
      <c r="D30" s="315"/>
      <c r="E30" s="315"/>
      <c r="F30" s="278"/>
      <c r="G30" s="278"/>
      <c r="H30" s="278"/>
      <c r="I30" s="316"/>
      <c r="J30" s="316"/>
      <c r="K30" s="316"/>
      <c r="L30" s="316"/>
      <c r="M30" s="315"/>
    </row>
    <row r="31" spans="2:13">
      <c r="B31" s="315"/>
      <c r="C31" s="315"/>
      <c r="D31" s="315"/>
      <c r="E31" s="315"/>
      <c r="F31" s="278"/>
      <c r="G31" s="278"/>
      <c r="H31" s="278"/>
      <c r="I31" s="316"/>
      <c r="J31" s="316"/>
      <c r="K31" s="316"/>
      <c r="L31" s="316"/>
      <c r="M31" s="315"/>
    </row>
    <row r="32" spans="2:13">
      <c r="B32" s="315"/>
      <c r="C32" s="315"/>
      <c r="D32" s="315"/>
      <c r="E32" s="315"/>
      <c r="F32" s="278"/>
      <c r="G32" s="278"/>
      <c r="H32" s="278"/>
      <c r="I32" s="316"/>
      <c r="J32" s="316"/>
      <c r="K32" s="316"/>
      <c r="L32" s="316"/>
      <c r="M32" s="315"/>
    </row>
    <row r="33" spans="2:13">
      <c r="B33" s="315"/>
      <c r="C33" s="315"/>
      <c r="D33" s="315"/>
      <c r="E33" s="315"/>
      <c r="F33" s="278"/>
      <c r="G33" s="278"/>
      <c r="H33" s="278"/>
      <c r="I33" s="316"/>
      <c r="J33" s="316"/>
      <c r="K33" s="316"/>
      <c r="L33" s="316"/>
      <c r="M33" s="315"/>
    </row>
    <row r="34" spans="2:13">
      <c r="B34" s="315"/>
      <c r="C34" s="315"/>
      <c r="D34" s="315"/>
      <c r="E34" s="315"/>
      <c r="F34" s="278"/>
      <c r="G34" s="278"/>
      <c r="H34" s="278"/>
      <c r="I34" s="316"/>
      <c r="J34" s="316"/>
      <c r="K34" s="316"/>
      <c r="L34" s="316"/>
      <c r="M34" s="315"/>
    </row>
    <row r="35" spans="2:13">
      <c r="B35" s="315"/>
      <c r="C35" s="315"/>
      <c r="D35" s="315"/>
      <c r="E35" s="315"/>
      <c r="F35" s="278"/>
      <c r="G35" s="278"/>
      <c r="H35" s="278"/>
      <c r="I35" s="316"/>
      <c r="J35" s="316"/>
      <c r="K35" s="316"/>
      <c r="L35" s="316"/>
      <c r="M35" s="315"/>
    </row>
  </sheetData>
  <mergeCells count="2">
    <mergeCell ref="I2:M2"/>
    <mergeCell ref="E2:H2"/>
  </mergeCells>
  <pageMargins left="0.25" right="0.25" top="0.75" bottom="0.75" header="0.3" footer="0.3"/>
  <pageSetup paperSize="8" scale="8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M20"/>
  <sheetViews>
    <sheetView zoomScale="112" zoomScaleNormal="112" workbookViewId="0">
      <selection activeCell="H22" sqref="H22"/>
    </sheetView>
  </sheetViews>
  <sheetFormatPr baseColWidth="10" defaultColWidth="11" defaultRowHeight="14.4"/>
  <cols>
    <col min="1" max="1" width="2.5" style="187" customWidth="1"/>
    <col min="2" max="4" width="11" style="187"/>
    <col min="5" max="5" width="12.69921875" style="187" customWidth="1"/>
    <col min="6" max="8" width="11" style="187"/>
    <col min="9" max="9" width="12" style="187" customWidth="1"/>
    <col min="10" max="11" width="11" style="187"/>
    <col min="12" max="12" width="12.3984375" style="187" customWidth="1"/>
    <col min="13" max="13" width="18.19921875" style="187" customWidth="1"/>
    <col min="14" max="16384" width="11" style="187"/>
  </cols>
  <sheetData>
    <row r="2" spans="2:13" ht="68.25" customHeight="1">
      <c r="B2" s="321" t="s">
        <v>694</v>
      </c>
      <c r="C2" s="321" t="s">
        <v>693</v>
      </c>
      <c r="D2" s="321" t="s">
        <v>692</v>
      </c>
      <c r="E2" s="321" t="s">
        <v>691</v>
      </c>
      <c r="F2" s="321" t="s">
        <v>690</v>
      </c>
      <c r="G2" s="321" t="s">
        <v>689</v>
      </c>
      <c r="H2" s="321" t="s">
        <v>688</v>
      </c>
      <c r="I2" s="321" t="s">
        <v>687</v>
      </c>
      <c r="J2" s="321" t="s">
        <v>686</v>
      </c>
      <c r="K2" s="321" t="s">
        <v>685</v>
      </c>
      <c r="L2" s="321" t="s">
        <v>684</v>
      </c>
      <c r="M2" s="321" t="s">
        <v>683</v>
      </c>
    </row>
    <row r="3" spans="2:13">
      <c r="B3" s="318"/>
      <c r="C3" s="318"/>
      <c r="D3" s="318"/>
      <c r="E3" s="320"/>
      <c r="F3" s="318"/>
      <c r="G3" s="318"/>
      <c r="H3" s="318"/>
      <c r="I3" s="319"/>
      <c r="J3" s="318"/>
      <c r="K3" s="315"/>
      <c r="L3" s="315"/>
      <c r="M3" s="315"/>
    </row>
    <row r="4" spans="2:13">
      <c r="B4" s="318"/>
      <c r="C4" s="318"/>
      <c r="D4" s="318"/>
      <c r="E4" s="320"/>
      <c r="F4" s="318"/>
      <c r="G4" s="318"/>
      <c r="H4" s="318"/>
      <c r="I4" s="319"/>
      <c r="J4" s="318"/>
      <c r="K4" s="315"/>
      <c r="L4" s="315"/>
      <c r="M4" s="315"/>
    </row>
    <row r="5" spans="2:13">
      <c r="B5" s="318"/>
      <c r="C5" s="318"/>
      <c r="D5" s="318"/>
      <c r="E5" s="320"/>
      <c r="F5" s="318"/>
      <c r="G5" s="318"/>
      <c r="H5" s="318"/>
      <c r="I5" s="319"/>
      <c r="J5" s="318"/>
      <c r="K5" s="315"/>
      <c r="L5" s="315"/>
      <c r="M5" s="315"/>
    </row>
    <row r="6" spans="2:13">
      <c r="B6" s="318"/>
      <c r="C6" s="318"/>
      <c r="D6" s="318"/>
      <c r="E6" s="320"/>
      <c r="F6" s="318"/>
      <c r="G6" s="318"/>
      <c r="H6" s="318"/>
      <c r="I6" s="319"/>
      <c r="J6" s="318"/>
      <c r="K6" s="315"/>
      <c r="L6" s="315"/>
      <c r="M6" s="315"/>
    </row>
    <row r="7" spans="2:13">
      <c r="B7" s="318"/>
      <c r="C7" s="318"/>
      <c r="D7" s="318"/>
      <c r="E7" s="320"/>
      <c r="F7" s="318"/>
      <c r="G7" s="318"/>
      <c r="H7" s="318"/>
      <c r="I7" s="319"/>
      <c r="J7" s="318"/>
      <c r="K7" s="315"/>
      <c r="L7" s="315"/>
      <c r="M7" s="315"/>
    </row>
    <row r="8" spans="2:13">
      <c r="B8" s="318"/>
      <c r="C8" s="318"/>
      <c r="D8" s="318"/>
      <c r="E8" s="320"/>
      <c r="F8" s="318"/>
      <c r="G8" s="318"/>
      <c r="H8" s="318"/>
      <c r="I8" s="319"/>
      <c r="J8" s="318"/>
      <c r="K8" s="315"/>
      <c r="L8" s="315"/>
      <c r="M8" s="315"/>
    </row>
    <row r="9" spans="2:13">
      <c r="B9" s="318"/>
      <c r="C9" s="318"/>
      <c r="D9" s="318"/>
      <c r="E9" s="320"/>
      <c r="F9" s="318"/>
      <c r="G9" s="318"/>
      <c r="H9" s="318"/>
      <c r="I9" s="319"/>
      <c r="J9" s="318"/>
      <c r="K9" s="315"/>
      <c r="L9" s="315"/>
      <c r="M9" s="315"/>
    </row>
    <row r="10" spans="2:13">
      <c r="B10" s="318"/>
      <c r="C10" s="318"/>
      <c r="D10" s="318"/>
      <c r="E10" s="320"/>
      <c r="F10" s="318"/>
      <c r="G10" s="318"/>
      <c r="H10" s="318"/>
      <c r="I10" s="319"/>
      <c r="J10" s="318"/>
      <c r="K10" s="315"/>
      <c r="L10" s="315"/>
      <c r="M10" s="315"/>
    </row>
    <row r="11" spans="2:13">
      <c r="B11" s="318"/>
      <c r="C11" s="318"/>
      <c r="D11" s="318"/>
      <c r="E11" s="320"/>
      <c r="F11" s="318"/>
      <c r="G11" s="318"/>
      <c r="H11" s="318"/>
      <c r="I11" s="319"/>
      <c r="J11" s="318"/>
      <c r="K11" s="315"/>
      <c r="L11" s="315"/>
      <c r="M11" s="315"/>
    </row>
    <row r="12" spans="2:13">
      <c r="B12" s="318"/>
      <c r="C12" s="318"/>
      <c r="D12" s="318"/>
      <c r="E12" s="320"/>
      <c r="F12" s="318"/>
      <c r="G12" s="318"/>
      <c r="H12" s="318"/>
      <c r="I12" s="319"/>
      <c r="J12" s="318"/>
      <c r="K12" s="315"/>
      <c r="L12" s="315"/>
      <c r="M12" s="315"/>
    </row>
    <row r="13" spans="2:13">
      <c r="B13" s="318"/>
      <c r="C13" s="318"/>
      <c r="D13" s="318"/>
      <c r="E13" s="320"/>
      <c r="F13" s="318"/>
      <c r="G13" s="318"/>
      <c r="H13" s="318"/>
      <c r="I13" s="319"/>
      <c r="J13" s="318"/>
      <c r="K13" s="315"/>
      <c r="L13" s="315"/>
      <c r="M13" s="315"/>
    </row>
    <row r="14" spans="2:13">
      <c r="B14" s="318"/>
      <c r="C14" s="318"/>
      <c r="D14" s="318"/>
      <c r="E14" s="320"/>
      <c r="F14" s="318"/>
      <c r="G14" s="318"/>
      <c r="H14" s="318"/>
      <c r="I14" s="319"/>
      <c r="J14" s="318"/>
      <c r="K14" s="315"/>
      <c r="L14" s="315"/>
      <c r="M14" s="315"/>
    </row>
    <row r="15" spans="2:13">
      <c r="B15" s="318"/>
      <c r="C15" s="318"/>
      <c r="D15" s="318"/>
      <c r="E15" s="320"/>
      <c r="F15" s="318"/>
      <c r="G15" s="318"/>
      <c r="H15" s="318"/>
      <c r="I15" s="319"/>
      <c r="J15" s="318"/>
      <c r="K15" s="315"/>
      <c r="L15" s="315"/>
      <c r="M15" s="315"/>
    </row>
    <row r="16" spans="2:13">
      <c r="B16" s="318"/>
      <c r="C16" s="318"/>
      <c r="D16" s="318"/>
      <c r="E16" s="320"/>
      <c r="F16" s="318"/>
      <c r="G16" s="318"/>
      <c r="H16" s="318"/>
      <c r="I16" s="319"/>
      <c r="J16" s="318"/>
      <c r="K16" s="315"/>
      <c r="L16" s="315"/>
      <c r="M16" s="315"/>
    </row>
    <row r="17" spans="2:13">
      <c r="B17" s="318"/>
      <c r="C17" s="318"/>
      <c r="D17" s="318"/>
      <c r="E17" s="320"/>
      <c r="F17" s="318"/>
      <c r="G17" s="318"/>
      <c r="H17" s="318"/>
      <c r="I17" s="319"/>
      <c r="J17" s="318"/>
      <c r="K17" s="315"/>
      <c r="L17" s="315"/>
      <c r="M17" s="315"/>
    </row>
    <row r="18" spans="2:13">
      <c r="B18" s="318"/>
      <c r="C18" s="318"/>
      <c r="D18" s="318"/>
      <c r="E18" s="320"/>
      <c r="F18" s="318"/>
      <c r="G18" s="318"/>
      <c r="H18" s="318"/>
      <c r="I18" s="319"/>
      <c r="J18" s="318"/>
      <c r="K18" s="315"/>
      <c r="L18" s="315"/>
      <c r="M18" s="315"/>
    </row>
    <row r="19" spans="2:13">
      <c r="B19" s="318"/>
      <c r="C19" s="318"/>
      <c r="D19" s="318"/>
      <c r="E19" s="320"/>
      <c r="F19" s="318"/>
      <c r="G19" s="318"/>
      <c r="H19" s="318"/>
      <c r="I19" s="318"/>
      <c r="J19" s="318"/>
      <c r="K19" s="315"/>
      <c r="L19" s="315"/>
      <c r="M19" s="315"/>
    </row>
    <row r="20" spans="2:13">
      <c r="B20" s="318"/>
      <c r="C20" s="318"/>
      <c r="D20" s="318"/>
      <c r="E20" s="320"/>
      <c r="F20" s="318"/>
      <c r="G20" s="318"/>
      <c r="H20" s="318"/>
      <c r="I20" s="319"/>
      <c r="J20" s="318"/>
      <c r="K20" s="315"/>
      <c r="L20" s="315"/>
      <c r="M20" s="315"/>
    </row>
  </sheetData>
  <pageMargins left="0.7" right="0.7" top="0.75" bottom="0.75" header="0.3" footer="0.3"/>
  <pageSetup paperSize="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B1:U5"/>
  <sheetViews>
    <sheetView zoomScaleNormal="100" workbookViewId="0">
      <selection activeCell="F11" sqref="F11"/>
    </sheetView>
  </sheetViews>
  <sheetFormatPr baseColWidth="10" defaultColWidth="11" defaultRowHeight="14.4"/>
  <cols>
    <col min="1" max="1" width="2.69921875" style="187" customWidth="1"/>
    <col min="2" max="2" width="12.8984375" style="187" bestFit="1" customWidth="1"/>
    <col min="3" max="3" width="16.09765625" style="187" customWidth="1"/>
    <col min="4" max="4" width="7.59765625" style="187" bestFit="1" customWidth="1"/>
    <col min="5" max="6" width="7.3984375" style="187" bestFit="1" customWidth="1"/>
    <col min="7" max="7" width="12.09765625" style="187" customWidth="1"/>
    <col min="8" max="8" width="13.3984375" style="187" customWidth="1"/>
    <col min="9" max="9" width="14.09765625" style="187" customWidth="1"/>
    <col min="10" max="10" width="11" style="187"/>
    <col min="11" max="12" width="7.3984375" style="187" bestFit="1" customWidth="1"/>
    <col min="13" max="13" width="11" style="187"/>
    <col min="14" max="14" width="11.59765625" style="187" customWidth="1"/>
    <col min="15" max="15" width="11.5" style="187" customWidth="1"/>
    <col min="16" max="16" width="15.09765625" style="187" customWidth="1"/>
    <col min="17" max="17" width="11.59765625" style="187" bestFit="1" customWidth="1"/>
    <col min="18" max="18" width="12.3984375" style="187" bestFit="1" customWidth="1"/>
    <col min="19" max="19" width="12.59765625" style="187" customWidth="1"/>
    <col min="20" max="20" width="11.09765625" style="187" customWidth="1"/>
    <col min="21" max="21" width="11.19921875" style="187" customWidth="1"/>
    <col min="22" max="16384" width="11" style="187"/>
  </cols>
  <sheetData>
    <row r="1" spans="2:21" ht="15" thickBot="1"/>
    <row r="2" spans="2:21" ht="155.25" customHeight="1">
      <c r="B2" s="669" t="str">
        <f>Nom_de_la_commune</f>
        <v>Nom de la commune</v>
      </c>
      <c r="C2" s="555"/>
      <c r="D2" s="556"/>
      <c r="E2" s="557"/>
      <c r="F2" s="558"/>
      <c r="G2" s="555"/>
      <c r="H2" s="555"/>
      <c r="I2" s="555"/>
      <c r="J2" s="556"/>
      <c r="K2" s="557"/>
      <c r="L2" s="558"/>
      <c r="M2" s="556"/>
      <c r="N2" s="557"/>
      <c r="O2" s="557"/>
      <c r="P2" s="555"/>
      <c r="Q2" s="555"/>
      <c r="R2" s="555"/>
      <c r="S2" s="556"/>
      <c r="T2" s="555"/>
      <c r="U2" s="558"/>
    </row>
    <row r="3" spans="2:21" s="277" customFormat="1" ht="120.6" thickBot="1">
      <c r="B3" s="670"/>
      <c r="C3" s="561" t="s">
        <v>850</v>
      </c>
      <c r="D3" s="562" t="s">
        <v>705</v>
      </c>
      <c r="E3" s="554" t="s">
        <v>704</v>
      </c>
      <c r="F3" s="563" t="s">
        <v>703</v>
      </c>
      <c r="G3" s="561" t="s">
        <v>716</v>
      </c>
      <c r="H3" s="561" t="s">
        <v>717</v>
      </c>
      <c r="I3" s="561" t="s">
        <v>718</v>
      </c>
      <c r="J3" s="562" t="s">
        <v>719</v>
      </c>
      <c r="K3" s="554" t="s">
        <v>704</v>
      </c>
      <c r="L3" s="563" t="s">
        <v>703</v>
      </c>
      <c r="M3" s="562" t="s">
        <v>720</v>
      </c>
      <c r="N3" s="554" t="s">
        <v>702</v>
      </c>
      <c r="O3" s="554" t="s">
        <v>701</v>
      </c>
      <c r="P3" s="561" t="s">
        <v>721</v>
      </c>
      <c r="Q3" s="561" t="s">
        <v>700</v>
      </c>
      <c r="R3" s="561" t="s">
        <v>699</v>
      </c>
      <c r="S3" s="562" t="s">
        <v>797</v>
      </c>
      <c r="T3" s="561" t="s">
        <v>698</v>
      </c>
      <c r="U3" s="563" t="s">
        <v>851</v>
      </c>
    </row>
    <row r="4" spans="2:21" s="277" customFormat="1" ht="12">
      <c r="B4" s="542" t="s">
        <v>697</v>
      </c>
      <c r="C4" s="542"/>
      <c r="D4" s="543">
        <f>SUM(E4:F4)</f>
        <v>0</v>
      </c>
      <c r="E4" s="544"/>
      <c r="F4" s="545"/>
      <c r="G4" s="564"/>
      <c r="H4" s="568"/>
      <c r="I4" s="569"/>
      <c r="J4" s="566"/>
      <c r="K4" s="546"/>
      <c r="L4" s="547"/>
      <c r="M4" s="559">
        <f>SUM(N4:O4)</f>
        <v>0</v>
      </c>
      <c r="N4" s="546"/>
      <c r="O4" s="560"/>
      <c r="P4" s="527"/>
      <c r="Q4" s="527"/>
      <c r="R4" s="531"/>
      <c r="S4" s="541"/>
      <c r="T4" s="527"/>
      <c r="U4" s="531"/>
    </row>
    <row r="5" spans="2:21" s="277" customFormat="1" ht="12.6" thickBot="1">
      <c r="B5" s="532" t="s">
        <v>696</v>
      </c>
      <c r="C5" s="532"/>
      <c r="D5" s="548">
        <f>SUM(E5:F5)</f>
        <v>0</v>
      </c>
      <c r="E5" s="549"/>
      <c r="F5" s="550"/>
      <c r="G5" s="565"/>
      <c r="H5" s="570"/>
      <c r="I5" s="571"/>
      <c r="J5" s="567"/>
      <c r="K5" s="551"/>
      <c r="L5" s="552"/>
      <c r="M5" s="553">
        <f>SUM(N5:O5)</f>
        <v>0</v>
      </c>
      <c r="N5" s="551"/>
      <c r="O5" s="535"/>
      <c r="P5" s="533"/>
      <c r="Q5" s="533"/>
      <c r="R5" s="538"/>
      <c r="S5" s="537"/>
      <c r="T5" s="533"/>
      <c r="U5" s="538"/>
    </row>
  </sheetData>
  <mergeCells count="1">
    <mergeCell ref="B2:B3"/>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B1:I4"/>
  <sheetViews>
    <sheetView zoomScale="112" zoomScaleNormal="112" workbookViewId="0">
      <selection activeCell="F19" sqref="F19"/>
    </sheetView>
  </sheetViews>
  <sheetFormatPr baseColWidth="10" defaultColWidth="11" defaultRowHeight="14.4"/>
  <cols>
    <col min="1" max="1" width="2.59765625" style="187" customWidth="1"/>
    <col min="2" max="2" width="14.69921875" style="187" bestFit="1" customWidth="1"/>
    <col min="3" max="3" width="19.8984375" style="187" customWidth="1"/>
    <col min="4" max="4" width="19.5" style="187" customWidth="1"/>
    <col min="5" max="5" width="20.59765625" style="187" customWidth="1"/>
    <col min="6" max="6" width="21.5" style="187" customWidth="1"/>
    <col min="7" max="16384" width="11" style="187"/>
  </cols>
  <sheetData>
    <row r="1" spans="2:9" ht="15" thickBot="1"/>
    <row r="2" spans="2:9" ht="48.6" thickBot="1">
      <c r="B2" s="322" t="s">
        <v>706</v>
      </c>
      <c r="C2" s="322" t="s">
        <v>715</v>
      </c>
      <c r="D2" s="322" t="s">
        <v>714</v>
      </c>
      <c r="E2" s="322" t="s">
        <v>713</v>
      </c>
      <c r="F2" s="322" t="s">
        <v>712</v>
      </c>
      <c r="G2" s="322" t="s">
        <v>711</v>
      </c>
      <c r="H2" s="322" t="s">
        <v>710</v>
      </c>
      <c r="I2" s="322" t="s">
        <v>709</v>
      </c>
    </row>
    <row r="3" spans="2:9">
      <c r="B3" s="540" t="s">
        <v>708</v>
      </c>
      <c r="C3" s="527"/>
      <c r="D3" s="528"/>
      <c r="E3" s="529"/>
      <c r="F3" s="530"/>
      <c r="G3" s="541"/>
      <c r="H3" s="531"/>
      <c r="I3" s="530"/>
    </row>
    <row r="4" spans="2:9" ht="15" thickBot="1">
      <c r="B4" s="539" t="s">
        <v>707</v>
      </c>
      <c r="C4" s="533"/>
      <c r="D4" s="534"/>
      <c r="E4" s="535"/>
      <c r="F4" s="536"/>
      <c r="G4" s="537"/>
      <c r="H4" s="538"/>
      <c r="I4" s="536"/>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C2:X98"/>
  <sheetViews>
    <sheetView showGridLines="0" zoomScale="97" zoomScaleNormal="100" workbookViewId="0">
      <selection activeCell="I105" sqref="I105"/>
    </sheetView>
  </sheetViews>
  <sheetFormatPr baseColWidth="10" defaultRowHeight="15.6"/>
  <cols>
    <col min="3" max="3" width="11.09765625" customWidth="1"/>
  </cols>
  <sheetData>
    <row r="2" spans="3:12" ht="31.2">
      <c r="C2" s="25" t="s">
        <v>0</v>
      </c>
      <c r="D2" s="19"/>
      <c r="E2" s="19"/>
      <c r="F2" s="19"/>
      <c r="G2" s="19"/>
      <c r="H2" s="19"/>
      <c r="I2" s="19"/>
      <c r="J2" s="19"/>
      <c r="K2" s="19"/>
    </row>
    <row r="5" spans="3:12" ht="28.8">
      <c r="C5" s="22" t="s">
        <v>1</v>
      </c>
      <c r="D5" s="23"/>
      <c r="E5" s="23"/>
      <c r="F5" s="23"/>
      <c r="G5" s="23"/>
      <c r="H5" s="23"/>
      <c r="I5" s="23"/>
      <c r="J5" s="23"/>
      <c r="K5" s="23"/>
      <c r="L5" s="23"/>
    </row>
    <row r="8" spans="3:12" ht="25.8">
      <c r="C8" s="671" t="s">
        <v>47</v>
      </c>
      <c r="D8" s="671"/>
      <c r="E8" s="671"/>
      <c r="F8" s="671"/>
      <c r="G8" s="671"/>
    </row>
    <row r="10" spans="3:12" ht="21">
      <c r="C10" s="1" t="s">
        <v>7</v>
      </c>
      <c r="F10" s="673" t="str">
        <f>Nom_de_la_commune</f>
        <v>Nom de la commune</v>
      </c>
      <c r="G10" s="673"/>
      <c r="H10" s="673"/>
      <c r="I10" s="673"/>
      <c r="J10" s="673"/>
      <c r="K10" s="673"/>
      <c r="L10" s="673"/>
    </row>
    <row r="11" spans="3:12" ht="10.5" customHeight="1">
      <c r="C11" s="1"/>
    </row>
    <row r="12" spans="3:12" ht="49.5" customHeight="1">
      <c r="C12" s="1" t="s">
        <v>17</v>
      </c>
      <c r="F12" s="673" t="str">
        <f>adresse_mairie</f>
        <v>adresse de la mairie</v>
      </c>
      <c r="G12" s="675"/>
      <c r="H12" s="675"/>
      <c r="I12" s="675"/>
      <c r="J12" s="675"/>
      <c r="K12" s="675"/>
      <c r="L12" s="675"/>
    </row>
    <row r="13" spans="3:12" ht="12" customHeight="1">
      <c r="C13" s="1"/>
    </row>
    <row r="14" spans="3:12" ht="21">
      <c r="C14" s="1" t="s">
        <v>8</v>
      </c>
      <c r="F14" s="672">
        <f>Longueur_total_des_voies_éclairées</f>
        <v>0</v>
      </c>
      <c r="G14" s="672"/>
    </row>
    <row r="15" spans="3:12" ht="11.1" customHeight="1">
      <c r="C15" s="1"/>
    </row>
    <row r="16" spans="3:12" ht="21">
      <c r="C16" s="1" t="s">
        <v>9</v>
      </c>
      <c r="F16" s="672">
        <f>Code_INSEE</f>
        <v>0</v>
      </c>
      <c r="G16" s="672"/>
    </row>
    <row r="17" spans="3:12" ht="12" customHeight="1">
      <c r="C17" s="1"/>
    </row>
    <row r="18" spans="3:12" ht="21">
      <c r="C18" s="1" t="s">
        <v>10</v>
      </c>
      <c r="F18" s="672">
        <f>Code_Postal</f>
        <v>0</v>
      </c>
      <c r="G18" s="672"/>
    </row>
    <row r="19" spans="3:12" ht="9.9" customHeight="1">
      <c r="C19" s="1"/>
    </row>
    <row r="20" spans="3:12" ht="21">
      <c r="C20" s="1" t="s">
        <v>11</v>
      </c>
      <c r="F20" s="674"/>
      <c r="G20" s="674"/>
      <c r="H20" s="674"/>
      <c r="I20" s="674"/>
      <c r="J20" s="674"/>
      <c r="K20" s="674"/>
      <c r="L20" s="674"/>
    </row>
    <row r="21" spans="3:12" ht="9.9" customHeight="1">
      <c r="C21" s="1"/>
    </row>
    <row r="22" spans="3:12" ht="24.9" customHeight="1">
      <c r="C22" s="1" t="s">
        <v>12</v>
      </c>
      <c r="F22" s="674"/>
      <c r="G22" s="674"/>
      <c r="H22" s="674"/>
    </row>
    <row r="23" spans="3:12" ht="21">
      <c r="C23" s="1"/>
    </row>
    <row r="24" spans="3:12" ht="21">
      <c r="C24" s="5" t="s">
        <v>13</v>
      </c>
    </row>
    <row r="25" spans="3:12" ht="21">
      <c r="C25" s="1" t="s">
        <v>14</v>
      </c>
      <c r="F25" s="674"/>
      <c r="G25" s="674"/>
      <c r="H25" s="674"/>
    </row>
    <row r="26" spans="3:12" ht="9.9" customHeight="1">
      <c r="C26" s="1"/>
    </row>
    <row r="27" spans="3:12" ht="21">
      <c r="C27" s="1" t="s">
        <v>15</v>
      </c>
      <c r="F27" s="674"/>
      <c r="G27" s="674"/>
      <c r="H27" s="674"/>
      <c r="I27" s="674"/>
      <c r="J27" s="674"/>
      <c r="K27" s="674"/>
      <c r="L27" s="674"/>
    </row>
    <row r="28" spans="3:12" ht="11.1" customHeight="1">
      <c r="C28" s="1"/>
    </row>
    <row r="29" spans="3:12" ht="21">
      <c r="C29" s="1" t="s">
        <v>16</v>
      </c>
      <c r="F29" s="674"/>
      <c r="G29" s="674"/>
      <c r="H29" s="674"/>
      <c r="I29" s="674"/>
      <c r="J29" s="674"/>
      <c r="K29" s="674"/>
      <c r="L29" s="674"/>
    </row>
    <row r="30" spans="3:12" ht="21">
      <c r="C30" s="1"/>
    </row>
    <row r="31" spans="3:12" ht="21">
      <c r="C31" s="680" t="s">
        <v>18</v>
      </c>
      <c r="D31" s="680"/>
      <c r="E31" s="680"/>
      <c r="F31" s="680"/>
      <c r="G31" s="680"/>
      <c r="H31" s="680"/>
      <c r="I31" s="680"/>
    </row>
    <row r="32" spans="3:12" ht="21">
      <c r="C32" s="1" t="s">
        <v>11</v>
      </c>
      <c r="F32" s="674"/>
      <c r="G32" s="674"/>
      <c r="H32" s="674"/>
      <c r="I32" s="674"/>
      <c r="J32" s="674"/>
      <c r="K32" s="674"/>
      <c r="L32" s="674"/>
    </row>
    <row r="33" spans="3:17" ht="11.1" customHeight="1">
      <c r="C33" s="1"/>
    </row>
    <row r="34" spans="3:17" ht="21">
      <c r="C34" s="1" t="s">
        <v>12</v>
      </c>
      <c r="F34" s="674"/>
      <c r="G34" s="674"/>
      <c r="H34" s="674"/>
      <c r="I34" s="674"/>
    </row>
    <row r="35" spans="3:17" ht="12.9" customHeight="1">
      <c r="C35" s="1"/>
    </row>
    <row r="36" spans="3:17" ht="39" customHeight="1">
      <c r="C36" s="681" t="s">
        <v>19</v>
      </c>
      <c r="D36" s="681"/>
      <c r="E36" s="681"/>
      <c r="F36" s="681"/>
      <c r="G36" s="681"/>
      <c r="H36" s="681"/>
      <c r="I36" s="681"/>
      <c r="J36" s="681"/>
      <c r="K36" s="681"/>
      <c r="L36" s="681"/>
      <c r="M36" s="681"/>
      <c r="N36" s="681"/>
      <c r="O36" s="681"/>
      <c r="P36" s="681"/>
      <c r="Q36" s="681"/>
    </row>
    <row r="37" spans="3:17" ht="21">
      <c r="C37" s="1" t="s">
        <v>15</v>
      </c>
      <c r="F37" s="674"/>
      <c r="G37" s="674"/>
      <c r="H37" s="674"/>
      <c r="I37" s="674"/>
      <c r="J37" s="674"/>
      <c r="K37" s="674"/>
      <c r="L37" s="674"/>
    </row>
    <row r="38" spans="3:17" ht="9.9" customHeight="1">
      <c r="C38" s="1"/>
    </row>
    <row r="39" spans="3:17" ht="21">
      <c r="C39" s="1" t="s">
        <v>16</v>
      </c>
      <c r="F39" s="674"/>
      <c r="G39" s="674"/>
      <c r="H39" s="674"/>
      <c r="I39" s="674"/>
      <c r="J39" s="674"/>
      <c r="K39" s="674"/>
      <c r="L39" s="674"/>
    </row>
    <row r="40" spans="3:17" ht="11.1" customHeight="1">
      <c r="C40" s="1"/>
    </row>
    <row r="41" spans="3:17" ht="21.9" customHeight="1">
      <c r="C41" s="1" t="s">
        <v>11</v>
      </c>
      <c r="F41" s="674"/>
      <c r="G41" s="674"/>
      <c r="H41" s="674"/>
      <c r="I41" s="674"/>
      <c r="J41" s="674"/>
      <c r="K41" s="674"/>
      <c r="L41" s="674"/>
    </row>
    <row r="42" spans="3:17" ht="12" customHeight="1">
      <c r="C42" s="1"/>
    </row>
    <row r="43" spans="3:17" ht="21.9" customHeight="1">
      <c r="C43" s="1" t="s">
        <v>12</v>
      </c>
      <c r="F43" s="674"/>
      <c r="G43" s="674"/>
      <c r="H43" s="674"/>
      <c r="I43" s="674"/>
    </row>
    <row r="46" spans="3:17" ht="25.8">
      <c r="C46" s="671" t="s">
        <v>48</v>
      </c>
      <c r="D46" s="671"/>
      <c r="E46" s="671"/>
      <c r="F46" s="671"/>
    </row>
    <row r="47" spans="3:17" ht="16.2" thickBot="1"/>
    <row r="48" spans="3:17" ht="21.6" thickBot="1">
      <c r="C48" s="1" t="s">
        <v>64</v>
      </c>
      <c r="N48" s="52" t="s">
        <v>84</v>
      </c>
    </row>
    <row r="49" spans="3:18" ht="9" customHeight="1">
      <c r="C49" s="1"/>
    </row>
    <row r="50" spans="3:18" ht="21">
      <c r="D50" s="1" t="s">
        <v>74</v>
      </c>
      <c r="K50" s="674"/>
      <c r="L50" s="674"/>
      <c r="M50" s="674"/>
      <c r="N50" s="674"/>
      <c r="O50" s="51"/>
      <c r="P50" s="51"/>
      <c r="Q50" s="51"/>
    </row>
    <row r="51" spans="3:18" ht="16.2" thickBot="1"/>
    <row r="52" spans="3:18" ht="21.6" thickBot="1">
      <c r="C52" s="1" t="s">
        <v>65</v>
      </c>
      <c r="N52" s="52" t="s">
        <v>84</v>
      </c>
    </row>
    <row r="54" spans="3:18" ht="21.6" thickBot="1">
      <c r="C54" s="1" t="s">
        <v>66</v>
      </c>
    </row>
    <row r="55" spans="3:18" ht="21.6" thickBot="1">
      <c r="D55" s="1" t="s">
        <v>75</v>
      </c>
      <c r="N55" s="52" t="s">
        <v>84</v>
      </c>
      <c r="O55" s="27"/>
    </row>
    <row r="56" spans="3:18" ht="6.9" customHeight="1" thickBot="1">
      <c r="D56" s="1"/>
      <c r="O56" s="27"/>
    </row>
    <row r="57" spans="3:18" ht="21.6" thickBot="1">
      <c r="D57" s="1" t="s">
        <v>76</v>
      </c>
      <c r="N57" s="52" t="s">
        <v>84</v>
      </c>
    </row>
    <row r="58" spans="3:18" ht="8.1" customHeight="1" thickBot="1">
      <c r="D58" s="1"/>
    </row>
    <row r="59" spans="3:18" ht="21.6" thickBot="1">
      <c r="D59" s="1" t="s">
        <v>77</v>
      </c>
      <c r="N59" s="52" t="s">
        <v>84</v>
      </c>
    </row>
    <row r="60" spans="3:18" ht="9.9" customHeight="1">
      <c r="D60" s="1"/>
    </row>
    <row r="61" spans="3:18" ht="21">
      <c r="E61" s="1" t="s">
        <v>78</v>
      </c>
      <c r="K61" s="674"/>
      <c r="L61" s="674"/>
      <c r="M61" s="674"/>
      <c r="N61" s="674"/>
      <c r="O61" s="49"/>
      <c r="P61" s="49"/>
      <c r="Q61" s="49"/>
    </row>
    <row r="62" spans="3:18" ht="9.9" customHeight="1" thickBot="1">
      <c r="E62" s="1"/>
      <c r="K62" s="49"/>
      <c r="L62" s="49"/>
      <c r="M62" s="49"/>
      <c r="N62" s="49"/>
      <c r="O62" s="49"/>
      <c r="P62" s="49"/>
      <c r="Q62" s="49"/>
      <c r="R62" s="50"/>
    </row>
    <row r="63" spans="3:18" ht="21.6" thickBot="1">
      <c r="D63" s="1" t="s">
        <v>284</v>
      </c>
      <c r="E63" s="1"/>
      <c r="N63" s="52" t="s">
        <v>84</v>
      </c>
    </row>
    <row r="64" spans="3:18" ht="8.1" customHeight="1"/>
    <row r="65" spans="3:24" ht="21">
      <c r="E65" s="1" t="s">
        <v>78</v>
      </c>
      <c r="K65" s="678"/>
      <c r="L65" s="678"/>
      <c r="M65" s="678"/>
      <c r="N65" s="678"/>
    </row>
    <row r="66" spans="3:24" ht="16.2" thickBot="1"/>
    <row r="67" spans="3:24" ht="21.6" thickBot="1">
      <c r="C67" s="1" t="s">
        <v>67</v>
      </c>
      <c r="N67" s="52" t="s">
        <v>84</v>
      </c>
    </row>
    <row r="68" spans="3:24" ht="16.2" thickBot="1"/>
    <row r="69" spans="3:24" ht="21.6" thickBot="1">
      <c r="C69" s="1" t="s">
        <v>68</v>
      </c>
      <c r="N69" s="52" t="s">
        <v>84</v>
      </c>
    </row>
    <row r="70" spans="3:24" ht="16.2" thickBot="1"/>
    <row r="71" spans="3:24" ht="47.1" customHeight="1" thickBot="1">
      <c r="C71" s="677" t="s">
        <v>69</v>
      </c>
      <c r="D71" s="677"/>
      <c r="E71" s="677"/>
      <c r="F71" s="677"/>
      <c r="G71" s="677"/>
      <c r="H71" s="677"/>
      <c r="I71" s="677"/>
      <c r="J71" s="677"/>
      <c r="K71" s="677"/>
      <c r="L71" s="677"/>
      <c r="M71" s="677"/>
      <c r="N71" s="52" t="s">
        <v>84</v>
      </c>
    </row>
    <row r="72" spans="3:24" ht="9.9" customHeight="1">
      <c r="C72" s="1"/>
    </row>
    <row r="73" spans="3:24" ht="21">
      <c r="C73" s="6"/>
      <c r="D73" s="1" t="s">
        <v>79</v>
      </c>
      <c r="N73" s="678"/>
      <c r="O73" s="678"/>
      <c r="P73" s="678"/>
      <c r="Q73" s="678"/>
    </row>
    <row r="75" spans="3:24" ht="44.1" customHeight="1">
      <c r="D75" s="677" t="s">
        <v>80</v>
      </c>
      <c r="E75" s="677"/>
      <c r="F75" s="677"/>
      <c r="G75" s="677"/>
      <c r="H75" s="677"/>
      <c r="I75" s="677"/>
      <c r="J75" s="677"/>
      <c r="K75" s="677"/>
      <c r="L75" s="677"/>
      <c r="N75" s="678"/>
      <c r="O75" s="678"/>
      <c r="P75" s="678"/>
      <c r="Q75" s="678"/>
      <c r="R75" s="1"/>
      <c r="S75" s="1"/>
      <c r="T75" s="1"/>
      <c r="U75" s="1"/>
      <c r="V75" s="1"/>
      <c r="W75" s="1"/>
      <c r="X75" s="1"/>
    </row>
    <row r="78" spans="3:24" ht="65.099999999999994" customHeight="1">
      <c r="C78" s="677" t="s">
        <v>285</v>
      </c>
      <c r="D78" s="677"/>
      <c r="E78" s="677"/>
      <c r="F78" s="677"/>
      <c r="G78" s="677"/>
      <c r="H78" s="677"/>
      <c r="I78" s="677"/>
      <c r="J78" s="677"/>
      <c r="K78" s="677"/>
      <c r="L78" s="677"/>
      <c r="M78" s="677"/>
      <c r="N78" s="677"/>
      <c r="O78" s="677"/>
      <c r="P78" s="677"/>
      <c r="Q78" s="677"/>
    </row>
    <row r="79" spans="3:24" ht="11.1" customHeight="1">
      <c r="C79" s="1"/>
    </row>
    <row r="80" spans="3:24" ht="21">
      <c r="C80" s="679"/>
      <c r="D80" s="679"/>
      <c r="E80" s="679"/>
      <c r="F80" s="679"/>
      <c r="G80" s="679"/>
      <c r="H80" s="679"/>
      <c r="I80" s="679"/>
      <c r="J80" s="679"/>
      <c r="K80" s="679"/>
      <c r="L80" s="679"/>
      <c r="M80" s="679"/>
      <c r="N80" s="679"/>
      <c r="O80" s="679"/>
      <c r="P80" s="679"/>
      <c r="Q80" s="679"/>
    </row>
    <row r="81" spans="3:19" ht="21">
      <c r="C81" s="1"/>
      <c r="D81" s="1"/>
      <c r="E81" s="1"/>
      <c r="F81" s="1"/>
      <c r="G81" s="1"/>
      <c r="H81" s="1"/>
      <c r="I81" s="1"/>
      <c r="J81" s="1"/>
      <c r="K81" s="1"/>
      <c r="L81" s="1"/>
      <c r="M81" s="1"/>
      <c r="N81" s="1"/>
      <c r="O81" s="1"/>
      <c r="P81" s="1"/>
      <c r="Q81" s="1"/>
    </row>
    <row r="82" spans="3:19" ht="21">
      <c r="C82" s="1" t="s">
        <v>70</v>
      </c>
      <c r="M82" s="1"/>
      <c r="N82" s="679"/>
      <c r="O82" s="679"/>
      <c r="P82" s="679"/>
      <c r="Q82" s="679"/>
      <c r="R82" s="1"/>
      <c r="S82" s="1"/>
    </row>
    <row r="83" spans="3:19" ht="9" customHeight="1" thickBot="1"/>
    <row r="84" spans="3:19" ht="21.6" thickBot="1">
      <c r="C84" s="1" t="s">
        <v>71</v>
      </c>
      <c r="O84" s="52" t="s">
        <v>84</v>
      </c>
    </row>
    <row r="85" spans="3:19" ht="9.9" customHeight="1" thickBot="1">
      <c r="C85" s="1"/>
    </row>
    <row r="86" spans="3:19" ht="21.6" thickBot="1">
      <c r="D86" s="1" t="s">
        <v>81</v>
      </c>
      <c r="O86" s="52" t="s">
        <v>84</v>
      </c>
    </row>
    <row r="87" spans="3:19" ht="8.1" customHeight="1">
      <c r="D87" s="1"/>
      <c r="O87" s="28"/>
    </row>
    <row r="88" spans="3:19" ht="21">
      <c r="D88" s="1" t="s">
        <v>82</v>
      </c>
      <c r="F88" s="679"/>
      <c r="G88" s="679"/>
      <c r="H88" s="679"/>
    </row>
    <row r="89" spans="3:19" ht="16.2" thickBot="1"/>
    <row r="90" spans="3:19" ht="21.6" thickBot="1">
      <c r="C90" s="1" t="s">
        <v>72</v>
      </c>
      <c r="O90" s="52" t="s">
        <v>84</v>
      </c>
    </row>
    <row r="91" spans="3:19" ht="21">
      <c r="D91" s="8" t="s">
        <v>20</v>
      </c>
    </row>
    <row r="93" spans="3:19" ht="21.6" thickBot="1">
      <c r="C93" s="1" t="s">
        <v>73</v>
      </c>
    </row>
    <row r="94" spans="3:19" ht="27" customHeight="1">
      <c r="D94" s="676" t="s">
        <v>86</v>
      </c>
      <c r="E94" s="676"/>
      <c r="F94" s="676"/>
      <c r="G94" s="676"/>
      <c r="H94" s="676"/>
      <c r="I94" s="676"/>
      <c r="J94" s="676"/>
      <c r="K94" s="676"/>
      <c r="L94" s="676"/>
      <c r="M94" s="676"/>
    </row>
    <row r="95" spans="3:19" ht="26.1" customHeight="1">
      <c r="D95" s="677" t="s">
        <v>85</v>
      </c>
      <c r="E95" s="677"/>
      <c r="F95" s="677"/>
      <c r="G95" s="677"/>
      <c r="H95" s="677"/>
      <c r="I95" s="677"/>
      <c r="J95" s="677"/>
      <c r="K95" s="677"/>
      <c r="L95" s="682"/>
      <c r="M95" s="682"/>
      <c r="N95" s="682"/>
      <c r="O95" s="676" t="s">
        <v>277</v>
      </c>
      <c r="P95" s="676"/>
      <c r="Q95" s="676"/>
      <c r="R95" s="676"/>
    </row>
    <row r="96" spans="3:19" ht="11.1" customHeight="1" thickBot="1">
      <c r="D96" s="32"/>
      <c r="E96" s="32"/>
      <c r="F96" s="32"/>
      <c r="G96" s="32"/>
      <c r="H96" s="32"/>
      <c r="I96" s="32"/>
      <c r="J96" s="32"/>
      <c r="K96" s="32"/>
      <c r="L96" s="29"/>
      <c r="M96" s="29"/>
      <c r="N96" s="29"/>
      <c r="O96" s="29"/>
      <c r="P96" s="29"/>
      <c r="Q96" s="29"/>
      <c r="R96" s="29"/>
    </row>
    <row r="97" spans="4:15" ht="26.1" customHeight="1" thickBot="1">
      <c r="D97" s="677" t="s">
        <v>87</v>
      </c>
      <c r="E97" s="677"/>
      <c r="F97" s="677"/>
      <c r="G97" s="677"/>
      <c r="H97" s="677"/>
      <c r="I97" s="677"/>
      <c r="J97" s="32"/>
      <c r="O97" s="52" t="s">
        <v>84</v>
      </c>
    </row>
    <row r="98" spans="4:15" ht="21">
      <c r="D98" s="8" t="s">
        <v>21</v>
      </c>
    </row>
  </sheetData>
  <sheetProtection selectLockedCells="1"/>
  <dataConsolidate/>
  <mergeCells count="36">
    <mergeCell ref="D97:I97"/>
    <mergeCell ref="F88:H88"/>
    <mergeCell ref="C80:Q80"/>
    <mergeCell ref="D75:L75"/>
    <mergeCell ref="F25:H25"/>
    <mergeCell ref="F37:L37"/>
    <mergeCell ref="F39:L39"/>
    <mergeCell ref="F41:L41"/>
    <mergeCell ref="F43:I43"/>
    <mergeCell ref="F27:L27"/>
    <mergeCell ref="F29:L29"/>
    <mergeCell ref="F32:L32"/>
    <mergeCell ref="F34:I34"/>
    <mergeCell ref="C31:I31"/>
    <mergeCell ref="C36:Q36"/>
    <mergeCell ref="L95:N95"/>
    <mergeCell ref="K61:N61"/>
    <mergeCell ref="K50:N50"/>
    <mergeCell ref="K65:N65"/>
    <mergeCell ref="C78:Q78"/>
    <mergeCell ref="C71:M71"/>
    <mergeCell ref="N73:Q73"/>
    <mergeCell ref="D94:M94"/>
    <mergeCell ref="D95:K95"/>
    <mergeCell ref="O95:R95"/>
    <mergeCell ref="N75:Q75"/>
    <mergeCell ref="N82:Q82"/>
    <mergeCell ref="C8:G8"/>
    <mergeCell ref="C46:F46"/>
    <mergeCell ref="F18:G18"/>
    <mergeCell ref="F10:L10"/>
    <mergeCell ref="F20:L20"/>
    <mergeCell ref="F22:H22"/>
    <mergeCell ref="F16:G16"/>
    <mergeCell ref="F14:G14"/>
    <mergeCell ref="F12:L12"/>
  </mergeCells>
  <dataValidations count="1">
    <dataValidation allowBlank="1" showErrorMessage="1" sqref="S48" xr:uid="{00000000-0002-0000-0800-000000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1000000}">
          <x14:formula1>
            <xm:f>Tools!$A$1:$A$2</xm:f>
          </x14:formula1>
          <xm:sqref>J55:J60 Q48 N48 J67 J69 S71:S72 I84 O86:O87 J90 Q94 Q97 K97 N52 N55 N57 N59 N67 N69 O84 O90 O97 N63 N71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18</vt:i4>
      </vt:variant>
      <vt:variant>
        <vt:lpstr>Plages nommées</vt:lpstr>
      </vt:variant>
      <vt:variant>
        <vt:i4>22</vt:i4>
      </vt:variant>
    </vt:vector>
  </HeadingPairs>
  <TitlesOfParts>
    <vt:vector size="40" baseType="lpstr">
      <vt:lpstr>Fiche Technique</vt:lpstr>
      <vt:lpstr>Fiche d'Evaluation</vt:lpstr>
      <vt:lpstr>Luminaires</vt:lpstr>
      <vt:lpstr>Armoires</vt:lpstr>
      <vt:lpstr>Départs</vt:lpstr>
      <vt:lpstr>Compteurs_EDF</vt:lpstr>
      <vt:lpstr>ORIENT_FLUX_LUM</vt:lpstr>
      <vt:lpstr>T°_COUL</vt:lpstr>
      <vt:lpstr>Section  A</vt:lpstr>
      <vt:lpstr>B</vt:lpstr>
      <vt:lpstr>C</vt:lpstr>
      <vt:lpstr>D</vt:lpstr>
      <vt:lpstr>E</vt:lpstr>
      <vt:lpstr>F</vt:lpstr>
      <vt:lpstr>G</vt:lpstr>
      <vt:lpstr>H</vt:lpstr>
      <vt:lpstr>Tools</vt:lpstr>
      <vt:lpstr>Renvoi suivi EP</vt:lpstr>
      <vt:lpstr>adresse_de_la_mairie</vt:lpstr>
      <vt:lpstr>adresse_mairie</vt:lpstr>
      <vt:lpstr>Code_INSEE</vt:lpstr>
      <vt:lpstr>Code_Postal</vt:lpstr>
      <vt:lpstr>Conso_EP_initiale_réelle_totale_de_la_commune</vt:lpstr>
      <vt:lpstr>Facture_d_électricité_théorique_initiale_sur_la_commune</vt:lpstr>
      <vt:lpstr>Gain_consommation_d_énergie_finale_du_projet</vt:lpstr>
      <vt:lpstr>Gain_facture_électricité_du_projet</vt:lpstr>
      <vt:lpstr>gestionnaire_EP</vt:lpstr>
      <vt:lpstr>Longueur_total_des_voies_éclairées</vt:lpstr>
      <vt:lpstr>Nom_commune</vt:lpstr>
      <vt:lpstr>Nom_de_la_commune</vt:lpstr>
      <vt:lpstr>Nombre_armoires</vt:lpstr>
      <vt:lpstr>Nombre_foyers_lumineux_de_la_commune</vt:lpstr>
      <vt:lpstr>Nombre_foyers_lumineux_dont_la_commune_est_responsable</vt:lpstr>
      <vt:lpstr>Nombre_foyers_lumineux_dont_la_commune_n_est_pas_responsable</vt:lpstr>
      <vt:lpstr>Nombre_foyers_lumineux_en_ZI_ZA_ZAC_dont_la_commune_est_responsable</vt:lpstr>
      <vt:lpstr>Nombre_horloges_astronomiques_à_installer</vt:lpstr>
      <vt:lpstr>P_moyenne_Foyer_lumineux_initiale_sur_l_ensemble_de_la_commune</vt:lpstr>
      <vt:lpstr>Taux_d_économies_d_énergie</vt:lpstr>
      <vt:lpstr>Armoires!Zone_d_impression</vt:lpstr>
      <vt:lpstr>Départs!Zone_d_impression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BACCI Marie</cp:lastModifiedBy>
  <dcterms:created xsi:type="dcterms:W3CDTF">2022-06-04T07:01:46Z</dcterms:created>
  <dcterms:modified xsi:type="dcterms:W3CDTF">2024-04-08T13:50:36Z</dcterms:modified>
</cp:coreProperties>
</file>